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Password="CCB6" lockStructure="1" lockWindows="1"/>
  <bookViews>
    <workbookView xWindow="120" yWindow="75" windowWidth="14040" windowHeight="7335" tabRatio="904" activeTab="4"/>
  </bookViews>
  <sheets>
    <sheet name="resultatopg" sheetId="1" r:id="rId1"/>
    <sheet name="Rammereduktioner" sheetId="4" r:id="rId2"/>
    <sheet name="Anlæg-ænd" sheetId="5" r:id="rId3"/>
    <sheet name="Finansiering" sheetId="6" r:id="rId4"/>
    <sheet name="Total" sheetId="7" r:id="rId5"/>
  </sheets>
  <externalReferences>
    <externalReference r:id="rId6"/>
  </externalReferences>
  <definedNames>
    <definedName name="_xlnm.Print_Area" localSheetId="3">Finansiering!$A$1:$G$27</definedName>
    <definedName name="_xlnm.Print_Area" localSheetId="1">Rammereduktioner!$A$1:$H$88</definedName>
    <definedName name="_xlnm.Print_Area" localSheetId="4">Total!$A$1:$E$16</definedName>
    <definedName name="_xlnm.Print_Titles" localSheetId="2">'Anlæg-ænd'!$1:$3</definedName>
    <definedName name="_xlnm.Print_Titles" localSheetId="1">Rammereduktioner!$1:$3</definedName>
  </definedNames>
  <calcPr calcId="145621"/>
</workbook>
</file>

<file path=xl/calcChain.xml><?xml version="1.0" encoding="utf-8"?>
<calcChain xmlns="http://schemas.openxmlformats.org/spreadsheetml/2006/main">
  <c r="E9" i="1" l="1"/>
  <c r="D9" i="1"/>
  <c r="C9" i="1"/>
  <c r="B9" i="1"/>
  <c r="H49" i="4" l="1"/>
  <c r="A9" i="4" l="1"/>
  <c r="A16" i="4" s="1"/>
  <c r="A20" i="4" l="1"/>
  <c r="A21" i="4" s="1"/>
  <c r="A22" i="4" s="1"/>
  <c r="A23" i="4" s="1"/>
  <c r="A24" i="4" s="1"/>
  <c r="A25" i="4" s="1"/>
  <c r="A26" i="4" s="1"/>
  <c r="A32" i="4" s="1"/>
  <c r="A33" i="4" s="1"/>
  <c r="A34" i="4" s="1"/>
  <c r="A35" i="4" s="1"/>
  <c r="A36" i="4" l="1"/>
  <c r="A37" i="4" s="1"/>
  <c r="A38" i="4" s="1"/>
  <c r="A39" i="4" s="1"/>
  <c r="A44" i="4" s="1"/>
  <c r="A46" i="4" s="1"/>
  <c r="A47" i="4" s="1"/>
  <c r="A51" i="4" s="1"/>
  <c r="A52" i="4" s="1"/>
  <c r="A53" i="4" s="1"/>
  <c r="A54" i="4" s="1"/>
  <c r="A62" i="4" s="1"/>
  <c r="A63" i="4" s="1"/>
  <c r="A64" i="4" s="1"/>
  <c r="A65" i="4" s="1"/>
  <c r="E3" i="7"/>
  <c r="D3" i="7"/>
  <c r="A67" i="4" l="1"/>
  <c r="A68" i="4" s="1"/>
  <c r="A69" i="4" s="1"/>
  <c r="A70" i="4" s="1"/>
  <c r="A71" i="4" s="1"/>
  <c r="A72" i="4" s="1"/>
  <c r="A73" i="4" s="1"/>
  <c r="A74" i="4" s="1"/>
  <c r="A75" i="4" s="1"/>
  <c r="A66" i="4"/>
  <c r="F12" i="5"/>
  <c r="H57" i="4" l="1"/>
  <c r="H41" i="4"/>
  <c r="H28" i="4"/>
  <c r="H11" i="4"/>
  <c r="H85" i="4" l="1"/>
  <c r="C85" i="4"/>
  <c r="C87" i="4" l="1"/>
  <c r="B5" i="7" s="1"/>
  <c r="D85" i="4"/>
  <c r="B12" i="1" l="1"/>
  <c r="D87" i="4"/>
  <c r="C5" i="7" s="1"/>
  <c r="E85" i="4"/>
  <c r="C12" i="1" l="1"/>
  <c r="E87" i="4"/>
  <c r="D5" i="7" s="1"/>
  <c r="F85" i="4"/>
  <c r="D12" i="1" l="1"/>
  <c r="F87" i="4"/>
  <c r="E5" i="7" s="1"/>
  <c r="D21" i="5"/>
  <c r="C9" i="7" s="1"/>
  <c r="C10" i="7" s="1"/>
  <c r="C22" i="1" s="1"/>
  <c r="C20" i="1" s="1"/>
  <c r="E29" i="1"/>
  <c r="D29" i="1"/>
  <c r="C29" i="1"/>
  <c r="B29" i="1"/>
  <c r="C41" i="1"/>
  <c r="D41" i="1" s="1"/>
  <c r="E41" i="1" s="1"/>
  <c r="C4" i="7"/>
  <c r="D4" i="7" s="1"/>
  <c r="E4" i="7" s="1"/>
  <c r="D15" i="6"/>
  <c r="C15" i="7" s="1"/>
  <c r="C6" i="1" s="1"/>
  <c r="E15" i="6"/>
  <c r="D15" i="7" s="1"/>
  <c r="D6" i="1" s="1"/>
  <c r="F15" i="6"/>
  <c r="E15" i="7" s="1"/>
  <c r="E6" i="1" s="1"/>
  <c r="C15" i="6"/>
  <c r="B15" i="7" s="1"/>
  <c r="B6" i="1" s="1"/>
  <c r="D27" i="6"/>
  <c r="C13" i="7" s="1"/>
  <c r="C14" i="7" s="1"/>
  <c r="E27" i="6"/>
  <c r="D13" i="7" s="1"/>
  <c r="D14" i="7" s="1"/>
  <c r="F27" i="6"/>
  <c r="E13" i="7" s="1"/>
  <c r="E14" i="7" s="1"/>
  <c r="C27" i="6"/>
  <c r="B13" i="7" s="1"/>
  <c r="B14" i="7" s="1"/>
  <c r="D17" i="5"/>
  <c r="C11" i="7" s="1"/>
  <c r="C12" i="7" s="1"/>
  <c r="C25" i="1" s="1"/>
  <c r="E17" i="5"/>
  <c r="D11" i="7" s="1"/>
  <c r="D12" i="7" s="1"/>
  <c r="D25" i="1" s="1"/>
  <c r="F17" i="5"/>
  <c r="E11" i="7" s="1"/>
  <c r="E12" i="7" s="1"/>
  <c r="E25" i="1" s="1"/>
  <c r="C17" i="5"/>
  <c r="B11" i="7" s="1"/>
  <c r="B12" i="7" s="1"/>
  <c r="B25" i="1" s="1"/>
  <c r="E21" i="5"/>
  <c r="D9" i="7" s="1"/>
  <c r="D10" i="7" s="1"/>
  <c r="D22" i="1" s="1"/>
  <c r="D20" i="1" s="1"/>
  <c r="F21" i="5"/>
  <c r="E9" i="7" s="1"/>
  <c r="E10" i="7" s="1"/>
  <c r="E22" i="1" s="1"/>
  <c r="E20" i="1" s="1"/>
  <c r="E7" i="7"/>
  <c r="E8" i="7" s="1"/>
  <c r="E18" i="1" s="1"/>
  <c r="D3" i="5"/>
  <c r="E3" i="5" s="1"/>
  <c r="C18" i="6"/>
  <c r="A6" i="6"/>
  <c r="A7" i="6" s="1"/>
  <c r="D4" i="6"/>
  <c r="E4" i="6" s="1"/>
  <c r="C21" i="5"/>
  <c r="B9" i="7" s="1"/>
  <c r="B10" i="7" s="1"/>
  <c r="B22" i="1" s="1"/>
  <c r="B20" i="1" s="1"/>
  <c r="C19" i="5"/>
  <c r="E12" i="5"/>
  <c r="D7" i="7" s="1"/>
  <c r="D8" i="7" s="1"/>
  <c r="D18" i="1" s="1"/>
  <c r="D12" i="5"/>
  <c r="C7" i="7" s="1"/>
  <c r="C8" i="7" s="1"/>
  <c r="C18" i="1" s="1"/>
  <c r="C12" i="5"/>
  <c r="B7" i="7" s="1"/>
  <c r="B8" i="7" s="1"/>
  <c r="B18" i="1" s="1"/>
  <c r="D3" i="4"/>
  <c r="E3" i="4" s="1"/>
  <c r="F3" i="4" s="1"/>
  <c r="E12" i="1" l="1"/>
  <c r="F3" i="5"/>
  <c r="F15" i="5" s="1"/>
  <c r="F19" i="5" s="1"/>
  <c r="E15" i="5"/>
  <c r="E19" i="5" s="1"/>
  <c r="D15" i="5"/>
  <c r="D19" i="5" s="1"/>
  <c r="D26" i="1"/>
  <c r="D18" i="6"/>
  <c r="B26" i="1"/>
  <c r="E34" i="1"/>
  <c r="E36" i="1" s="1"/>
  <c r="C34" i="1"/>
  <c r="C36" i="1" s="1"/>
  <c r="B34" i="1"/>
  <c r="B36" i="1" s="1"/>
  <c r="D34" i="1"/>
  <c r="D36" i="1" s="1"/>
  <c r="C23" i="1"/>
  <c r="E23" i="1"/>
  <c r="B23" i="1"/>
  <c r="D23" i="1"/>
  <c r="C26" i="1"/>
  <c r="E26" i="1"/>
  <c r="D6" i="7"/>
  <c r="D16" i="7" s="1"/>
  <c r="B6" i="7"/>
  <c r="B16" i="7" s="1"/>
  <c r="E6" i="7"/>
  <c r="E16" i="7" s="1"/>
  <c r="C6" i="7"/>
  <c r="C16" i="7" s="1"/>
  <c r="F4" i="6"/>
  <c r="F18" i="6" s="1"/>
  <c r="E18" i="6"/>
  <c r="E13" i="1" l="1"/>
  <c r="E8" i="1" s="1"/>
  <c r="E7" i="1" s="1"/>
  <c r="B13" i="1"/>
  <c r="B10" i="1" s="1"/>
  <c r="C13" i="1"/>
  <c r="D13" i="1"/>
  <c r="C8" i="1" l="1"/>
  <c r="C7" i="1" s="1"/>
  <c r="C10" i="1"/>
  <c r="D8" i="1"/>
  <c r="D7" i="1" s="1"/>
  <c r="D10" i="1"/>
  <c r="E10" i="1"/>
  <c r="B8" i="1"/>
  <c r="B7" i="1" s="1"/>
  <c r="B16" i="1" s="1"/>
  <c r="B19" i="1" s="1"/>
  <c r="B30" i="1" s="1"/>
  <c r="B37" i="1" s="1"/>
  <c r="B43" i="1"/>
  <c r="B44" i="1" s="1"/>
  <c r="D16" i="1" l="1"/>
  <c r="D19" i="1" s="1"/>
  <c r="D30" i="1" s="1"/>
  <c r="D37" i="1" s="1"/>
  <c r="E16" i="1"/>
  <c r="E19" i="1" s="1"/>
  <c r="E30" i="1" s="1"/>
  <c r="E37" i="1" s="1"/>
  <c r="C16" i="1"/>
  <c r="C19" i="1" s="1"/>
  <c r="C30" i="1" s="1"/>
  <c r="C37" i="1" s="1"/>
  <c r="D43" i="1"/>
  <c r="D44" i="1" s="1"/>
  <c r="C43" i="1"/>
  <c r="C44" i="1" s="1"/>
  <c r="E43" i="1"/>
  <c r="E44" i="1" s="1"/>
</calcChain>
</file>

<file path=xl/sharedStrings.xml><?xml version="1.0" encoding="utf-8"?>
<sst xmlns="http://schemas.openxmlformats.org/spreadsheetml/2006/main" count="220" uniqueCount="202">
  <si>
    <t>Ændringer skatter og tilskud</t>
  </si>
  <si>
    <t>Finansposter i alt</t>
  </si>
  <si>
    <t>Finansforskydninger</t>
  </si>
  <si>
    <t xml:space="preserve">Afdrag på lån </t>
  </si>
  <si>
    <t>Optagne lån</t>
  </si>
  <si>
    <t>Finansopgørelse</t>
  </si>
  <si>
    <t>Årets resultat</t>
  </si>
  <si>
    <t>Brugerfinaniseret område</t>
  </si>
  <si>
    <t>Ældreboliger i alt</t>
  </si>
  <si>
    <t>Jordforsyning i alt</t>
  </si>
  <si>
    <t>Resultat af ordinær drift og anlæg</t>
  </si>
  <si>
    <t>Skattefinansieret anlæg i alt</t>
  </si>
  <si>
    <t>Resultat af ordinær drift</t>
  </si>
  <si>
    <t>Renter</t>
  </si>
  <si>
    <t>Socialudvalget</t>
  </si>
  <si>
    <t>Erhvervsudvalget</t>
  </si>
  <si>
    <t>Økonomiudvalget</t>
  </si>
  <si>
    <t>Drift</t>
  </si>
  <si>
    <t>Tilskud og udligning</t>
  </si>
  <si>
    <t xml:space="preserve">Skatter </t>
  </si>
  <si>
    <t>Nettobeløb (1.000 kr.)</t>
  </si>
  <si>
    <t>Nr.</t>
  </si>
  <si>
    <t>Overskrift</t>
  </si>
  <si>
    <t>Bemærkninger</t>
  </si>
  <si>
    <t>TVÆRGÅENDE FORSLAG (ALLE KONTI)</t>
  </si>
  <si>
    <t>Tekniske korrektioner</t>
  </si>
  <si>
    <t>Arbejdsmarkedudvalget</t>
  </si>
  <si>
    <t>Arbejdsmarkedsforanstaltninger</t>
  </si>
  <si>
    <t>Tilbud til voksne med særlige behov</t>
  </si>
  <si>
    <t>Miljø og teknikudvalget</t>
  </si>
  <si>
    <t>Miljø og teknik, skattefinansieret</t>
  </si>
  <si>
    <t>Sundhed og Ældreudvalget</t>
  </si>
  <si>
    <t>Sundhedsområdet</t>
  </si>
  <si>
    <t>Kultur og fritidsudvalget</t>
  </si>
  <si>
    <t>Drift besparelser i alt</t>
  </si>
  <si>
    <t>Ændringsforslag, anlæg</t>
  </si>
  <si>
    <t>Anlæg  I ALT</t>
  </si>
  <si>
    <t>Netto (inkl. ejendomssalg)</t>
  </si>
  <si>
    <t>Ældreboliger/Almene boliger</t>
  </si>
  <si>
    <t>Jordforsyning</t>
  </si>
  <si>
    <t>Ændringsforslag, finansiering</t>
  </si>
  <si>
    <t>5 38 59 Besparelse på 2 medarbejdere i de Socialpsykiatriske Aktivitetstilbud</t>
  </si>
  <si>
    <t>5 38 52 Besparelse på 1,5 medarbejder i de Socialpsykiatriske bosteder</t>
  </si>
  <si>
    <t>5 38 52 Besparelse af en stilling i bostøtten i psykiatrien.</t>
  </si>
  <si>
    <t>SKAT OG TILSKUD I ALT</t>
  </si>
  <si>
    <t>FINANSIERING I ALT</t>
  </si>
  <si>
    <t>Ændringsforslag i budgetforliget i alt</t>
  </si>
  <si>
    <t>P/L regulering</t>
  </si>
  <si>
    <t>Område</t>
  </si>
  <si>
    <t>Ændringer, skattefin. anlæg</t>
  </si>
  <si>
    <t>Ændringer, anlæg i alt inkl. P/L</t>
  </si>
  <si>
    <t>Jordforsyning inkl. P/L</t>
  </si>
  <si>
    <t>Ældreboliger, anlæg</t>
  </si>
  <si>
    <t>Ældreboliger, anlæg inkl. P/L</t>
  </si>
  <si>
    <t>Ændringer, finansiering</t>
  </si>
  <si>
    <t>Finansiering i alt</t>
  </si>
  <si>
    <t>Ændringer Skat og tilskud</t>
  </si>
  <si>
    <t>Ændringsforslag i alt</t>
  </si>
  <si>
    <t>Mio. kr.</t>
  </si>
  <si>
    <t>BF 2014</t>
  </si>
  <si>
    <t>BF 2015</t>
  </si>
  <si>
    <t>BF 2016</t>
  </si>
  <si>
    <t xml:space="preserve">Indkomstoverførsler </t>
  </si>
  <si>
    <t>Ændringer, anlæg</t>
  </si>
  <si>
    <t>Ændringer, jordforsyning</t>
  </si>
  <si>
    <t>Ændringer, ældreboliger</t>
  </si>
  <si>
    <t>Ændringer, brugerfinansieret område</t>
  </si>
  <si>
    <t>Udvikling i gennemsnitlig kassebeholdning</t>
  </si>
  <si>
    <t>Effekt af ændringer</t>
  </si>
  <si>
    <t xml:space="preserve">Mio. kr. </t>
  </si>
  <si>
    <t>Kassebeholdning i alt</t>
  </si>
  <si>
    <t>Kassebevægelse</t>
  </si>
  <si>
    <t>Hjælpeark - der må ikke tastes i denne tabel</t>
  </si>
  <si>
    <t>Administrative stilling i alt</t>
  </si>
  <si>
    <t>Stillinger socialområdet i alt</t>
  </si>
  <si>
    <t>Stillinger miljø og teknik i alt</t>
  </si>
  <si>
    <t>Stillinger ældreområdet i alt</t>
  </si>
  <si>
    <t>Stillinger Kulturområdet i alt</t>
  </si>
  <si>
    <t>Resultatopgørelse, budget 2014-17</t>
  </si>
  <si>
    <t>Manglende prisregulering i 2014</t>
  </si>
  <si>
    <t>Effektivisering af it-systemer (tættekam 2)</t>
  </si>
  <si>
    <t>Der er gennemført en analyse af muligheder for at optimere anvendelsen og driften af kommunens it-systemer. Besparelserne opnås såvel decentralt som centralt på it-budgettet.I tættekamsanalysen indgår de forventede konsekvenser af Kombit og KMD's forlig vedrørende udgifter til de såkaldte monopolområder.</t>
  </si>
  <si>
    <t>Administration og ledelse</t>
  </si>
  <si>
    <t>Takstbesparelser på tilbuddene indenfor psykiatri- og udsatteområdet</t>
  </si>
  <si>
    <t xml:space="preserve">Med vedtagelse af rammeaftalen mellem kommunerne i Region Midt samt Regionen er det vedtaget, at alle takster, der er omfattet af aftalen, nedskrives fra 2014 med 2,5 %, som udmøntes i en generel servicereduktion. For Randers kommunes økonomi på psykiatri og udsatte området betyder det en mindreudgift på kr.800.000. Der vil være en lignende besparelse på handicapområdet, men denne er allerede indregnet i de besparelser som Byrådet vedtog med genopretningsplanen for handicapområdet.                                                                               Konsekvenserne af besparelserne er, at den hjælp som ydes til udsatte og psykisk sårbare nedsættes                                                                                                                                  </t>
  </si>
  <si>
    <t>Bostøtte vedr. Socialt udsatte som paragraf 110</t>
  </si>
  <si>
    <t>Bostøtten gives de første 2 år, hvor det er muligt , som § 110 støtte, herefter som § 85. Konsekvensen er at bostøtten blive mindre fleksibel.</t>
  </si>
  <si>
    <t>Bosteder som § 110 tilbud</t>
  </si>
  <si>
    <t xml:space="preserve">Blommevej er et bosted for socialt udsatte. Stedet kunne defineres som et § 110 tilbud, hvilket betyder at der er 50 % refusion. Konsekvenser er at brugen af stedet bliver mindre fleksibelt og skal være forbeholdt målgruppen </t>
  </si>
  <si>
    <t>Aftale mellem Randers Kommune og Region Nord</t>
  </si>
  <si>
    <t>Randers Kommune og Region Nord er ved at etablere anden fase af samarbejdet vedr. Sødisbakke. I den forbindelse vil der, i sammenhæng med ombygninger på Sødisbakke, blive lavet et botilbud for Randers borgere. Besparelsen er på helårsplan og vil blive suppleret med engangsbesparelser hvis hele provenuet ikke opnås i 2014</t>
  </si>
  <si>
    <t>Bosted Nørre Sundbyvej</t>
  </si>
  <si>
    <t xml:space="preserve">Bostedet Nørresundbyvej er et bosted for borgere med autisme spektrum forstyrelser. Måden at arbejde med borgernes problemer på har været meget succesfuld og borgerne har i dag behov for betydelig mindre indgribende hjælp. Tilbuddet tilpasses derfor til det aktuelle støttebehov </t>
  </si>
  <si>
    <t xml:space="preserve">Nedjustering af støttecenter </t>
  </si>
  <si>
    <t xml:space="preserve">Støttecentrene har haft fast normering, hvis denne laves om til fleksibel normering vil ressourcerne blive udnyttet bedre. </t>
  </si>
  <si>
    <t>Engangsbesparelser</t>
  </si>
  <si>
    <t>De lovpligtige udviklingsprojekter laves alle indenfor egne projetter og udviklingstiltag som ellers var finansieret af anden vej</t>
  </si>
  <si>
    <t>Nedlæggelse af offentligt toilet på rasteplads samt omlægning af service på øvrige toiletter</t>
  </si>
  <si>
    <t>Der er tale om 1 toilet langs tidligere amtsvej (Hammelvej), som bliver anvendt i meget begrænset omfang. Toilettet er gammelt og utidssvarende og er vanskeligt at holde rent. Ved øvrige toiletter omlægges drift og service fra privat leverandør til Driftsafdelingen, Ved at samordne affaldstømning (udføres i dag af Driftsafdeling) og servicering af toiletterne med forbrugsprodukter som sæbe mv. (udføres i dag af privat leverandør) opnås der en effektiviseringsgevinst ved at affaldstømning og servicering kan ske i én arbejdsgang. Samtidig reduceres der i antal sæbeenheder mv.</t>
  </si>
  <si>
    <t xml:space="preserve">Ændring af tilskudsregler for flextur </t>
  </si>
  <si>
    <t>Vi har som kommune tilsluttet os ordningen og tilkendegivet, at vi vil fastsætte kundetaksten til benyttelse af Flextur til 7 kr. pr. kilometer. Man kan også være tilsluttet Flextur og fastsætte taksten til 14 kr. pr. kilometer (dvs. i princippet intet tilskud). Men som kommune kan man alligevel godt få regninger for udført kørsel, hvis de ture der bliver kørt koster mere end de 14 kr. kunden betaler pr. kilometer. Flexturordningen er primært henvendt til kunder i landområder. Mange kørsler med flextur starter og ender i Randers by, hvor der i forvejen er et kollektivt trafiktilbud med bybusser. Det foreslås at taksten til flextur indenfor bybusnettet ændres til 14 kr. pr. kilometer (dvs. i princippet intet tilskud).</t>
  </si>
  <si>
    <t>Rammebesparelse på budgettet for veje</t>
  </si>
  <si>
    <t>Budgetforringelse på serviceområder. 
Renhold: -100.000
Mindre maskinelfejning af offentlige veje. Antal fejninger reduceres fra 4 gange årligt til 3 gange årligt. Forslaget berører ikke Randers midtby, men øvrige byområder vil blive berørt. Reduktionen i antal fejninger kan medføre ekstra udgifter ved tømning af vejbrønde. 
Vejrabatter: -250.000
Reduktion af udgifter ved færre udbedringer og opretninger af vejrabatter i landområder.</t>
  </si>
  <si>
    <t xml:space="preserve">Service forringelser på det grønne område </t>
  </si>
  <si>
    <t>Plejekrævende beplantninger ( f.eks. Rosenbede og bøgepur ) i bl.a. Spentrup og Langå omlægges. Mindre pasning af beplantningsbælter.  Delvis omlægning af græsslåning fra manuel til maskiner i forbindelse med klargøring af kreaturhegn.</t>
  </si>
  <si>
    <t>Manglende indtægter på parkeringsbilletordning</t>
  </si>
  <si>
    <t>Indtægter på parkeringsbillet ordninger har de senere år været vigende. Det skyldes bl.a. nedlæggelse af pladser ved museumspladsen (nu Jens Otto Kraghs Plads) samt et større udbud af private gratispladser i midtbyen.</t>
  </si>
  <si>
    <t>Administration af rejsekort</t>
  </si>
  <si>
    <t>Midttrafik har oplyst, at de årlige omkostninger til drift af Rejsekortet for Randers Kommunes vedkommende udgør ca. 1,7 mio. kr. I 2014 forventes yderligere en engangsudgift på 2,7 mio. kr., således at udgiften i 2014 er 4,4 mio. kr.</t>
  </si>
  <si>
    <t>Rammebesparelse på Driftsafdelingen</t>
  </si>
  <si>
    <t xml:space="preserve">I tæt samarbejde med medarbejderne arbejdes med innovation ift. at finde nye og smartere måder at udfører arbejdet på.   </t>
  </si>
  <si>
    <t>Virtuel genoptræning</t>
  </si>
  <si>
    <t>Ændret demografiregulering</t>
  </si>
  <si>
    <t>Levealderen har i de senere år været stigende og dermed også de ældres generelle helbred. Der er uenighed om helbredsvurderingen er vedvarende eller om der blot er tale om en forskydning i disse år, hvor levealderen stiger. Det foreslås at demografireguleringen nedsættes i 2014 og 2015 med 25%, og at der i foråret 2015 laves en analyse om konsekvenserne heraf.</t>
  </si>
  <si>
    <t>Ældreområdet</t>
  </si>
  <si>
    <t>PL rammereduktioner</t>
  </si>
  <si>
    <t>Serviceudgifter, ekskl. Rammereduktioner</t>
  </si>
  <si>
    <t>BF 2017</t>
  </si>
  <si>
    <t>Basisbudget 2014-17 (udgangspunkt)</t>
  </si>
  <si>
    <t>produktionsskoler, ny aftale</t>
  </si>
  <si>
    <t>En ny aftale med produktionsskolen indebærer, at der nu afregnes for antallet af elever i stedet for efter en ramme. Antallet af elever har desuden været faldende og disse forhold giver mulighed for besparelser.</t>
  </si>
  <si>
    <t>Rammebesparelse</t>
  </si>
  <si>
    <t>Harmonisering af betingelserne for at benytte private og kommunale klublokaler</t>
  </si>
  <si>
    <t>Foreninger betaler i dag 25 % af driftsudgiften til private lokaler, mens kommunale lokaler er gratis. Der betales gebyr for benyttelse af idræts- og svømmehaller, men s udendørs idrætsfaciliteter stilles gratis til rådighed. Forslaget indebærer en harmonisering af vilkårene. Gennemføres forslaget, betyder det en besparelse på 1,050 mio. kr. Det er dog forudsat, at 0,4 mio. kr. af besparelsen bruges til at finansiere Randers Kommunes deltagelse i kulturaftalen med Viborg, Horsens og Silkeborg kommuner, som byrådets tidligere har besluttet, uden at udgiften blev indarbejdet.</t>
  </si>
  <si>
    <t>Reduktion af personale på Kærsminde-badet, Musikskolen og Fritidscentret</t>
  </si>
  <si>
    <t>Reduktion af personale</t>
  </si>
  <si>
    <t>Nedlæggelse af de 2 biblioteksfilialer i Randers, Randers Bibliotek Syd og Randers Bibliotek Øst</t>
  </si>
  <si>
    <t>I budget 2014 er der indregnet en besparelse på ½ stilling ifm. etablering af et fjernlager. Biblioteksfililal Syd ligger på Kristrup Skole og foreslås omdannet til fjernlager, mens biblioteksfilial Øst er en fritliggende bygning i Dronningborg, som kan sælges.</t>
  </si>
  <si>
    <t>rammereduktioner</t>
  </si>
  <si>
    <t>Tilbagekøb rammereduktioner</t>
  </si>
  <si>
    <t>PL tilbagekøb rammereduktioner</t>
  </si>
  <si>
    <t>Tilbagekøb</t>
  </si>
  <si>
    <t xml:space="preserve">Rammereduktioner tilbagekøb, drift </t>
  </si>
  <si>
    <t>Nye forslag</t>
  </si>
  <si>
    <t>Infrastruktur</t>
  </si>
  <si>
    <t>Cykelstier</t>
  </si>
  <si>
    <t>Landsbypulje</t>
  </si>
  <si>
    <t>LAG pulje</t>
  </si>
  <si>
    <t>Extraordinært støttet byggeri</t>
  </si>
  <si>
    <t>Romalt hal</t>
  </si>
  <si>
    <t>Serviceudgifter</t>
  </si>
  <si>
    <t>Kommunikationsindsats i Randers Kunstmuseum</t>
  </si>
  <si>
    <t>LBR videreførelse af indsatsen</t>
  </si>
  <si>
    <t>Event pujlen til øgede arrangementer</t>
  </si>
  <si>
    <t>Pulje til realisering af folkeskolereformen</t>
  </si>
  <si>
    <t>Budgetreserve fra budget 2013-2016 ophæves</t>
  </si>
  <si>
    <t>Besparelsen ved Tættekam 2 forøges</t>
  </si>
  <si>
    <t>Det foreslås at genoptræningen på Sundheds-centret og på ældrecentrene omlægges for en række borgere, således at genoptræningen i højere grad foregår i hjemmet med instruktion fra en dvd og andet kommunikationsudstyr, der kan registrere træningen. Denne form for træning tilbydes som udgangspunkt som en alternativ mulighed for borgeren. Der har i andre kommuner været forsøg hermed med blandede erfaringer - men typisk får borgeren trænet mindre, når det ikke foregår i et træningslokale. Det skal bemærkes at en del af træningen allerede i dag foregår som selvtræning, hvorfor besparelsen vil være relativ begrænset.</t>
  </si>
  <si>
    <t>Tilskud ifm. udvidelse af hallen. Tilskuddet udgør halvdelen af udgifterne</t>
  </si>
  <si>
    <t>Indarbejde besparelser/effektiviseringer</t>
  </si>
  <si>
    <t xml:space="preserve">Da tilskudsmidlerne til nedsættelse af tog- og bustakster for unge under uddannelse ikke lovligt har kunnet anvendes i overensstem-melse med intentionerne ophæves puljen. </t>
  </si>
  <si>
    <t>Afskaffelse af betaling for brug af off. Vej og fortovsareal</t>
  </si>
  <si>
    <t>Betaling for restaurationers og forretningers brug af vej- og fortovsarealer til servering og vareudstilling afskaffes, bortset fra Randers-ugen</t>
  </si>
  <si>
    <t>Omklassificering af visse pleje-/ældreboliger</t>
  </si>
  <si>
    <t xml:space="preserve">Det foreslås, at en række plejeboliger/ældreboliger med kald midlertidigt omklassificeres, så borgere, der ikke aktuelt har det nødvendige plejebehov, får mulighed for indflytning.
Hjælpen til borgeren ydes efter kommunens kvalitetsstandarder og hjælpen ydes af centrets personale. 
Besparelsen opnås ved, at bevillingen reduceres med forskellen mellem den oprindelige faste tildeling pr. bolig og den beregnede pris for den aktuelle hjælp.
</t>
  </si>
  <si>
    <t xml:space="preserve">Randers Kommune har i 2013 arbejdet med forskellige tiltag i forhold til landsbyerne bl.a. via udarbejdelse af udviklingsplaner. Byrådet har også besluttet, at man vil udarbejde en ny landdistriktspolitik i 2014.
Forligspartierne har besluttet at afsætte 1 mio. kr. i hvert af årene 2014 og 2015 til at støtte gode projekter med det formål at udvikle landsbylivet i Randers. Puljen udmøntes af forligspartierne. 
</t>
  </si>
  <si>
    <t>Randers Kunstmuseum er den eneste kulturinstitution i byen, der ikke har en fastansat PR og kommunikationsmedarbejder. Museet har derfor ansøgt om 500.000 kr. hertil.  Forligspartierne er enige om, at bevilge 250.000 kr., idet det forudsættes, at museet gennem besparelser selv kan finansiere det resterende beløb.</t>
  </si>
  <si>
    <t>LBR har en udfordring med økonomien for 2014, idet den statslige bevilling til LBR falder bort i 2014. Der er således ikke nye statslige midler til at iværksætte initiativer i 2014. I 2015 forventes der igen at blive indført midler til de lokale beskæftigelsesråd, men dog på et lavere niveau. Forligspartierne er enige om at støtte LBR med 200.000 kr. i 2014 . De tildelte midler er underlagt samme retningslinjer som midler udløst af staten.</t>
  </si>
  <si>
    <t xml:space="preserve">Randers Kommune har foretaget en foreløbig beregning af de økonomiske konsekvenser af reformen. Disse beregninger viser, at reformen stort set balancerer økonomisk i Randers – dog under en række forudsætninger, herunder at overgangstilskuddet fra Ministeriet bliver større end de foreløbige udmeldinger tilsiger. 
Som følge af de usikre forudsætninger afsætter forligspartierne en pulje på 10 mio. kr. i 2014. Puljen skal betragtes som en reservepulje, der kommer i anvendelse, hvis en eller flere af forudsætningerne i det foreløbige regnestykke ikke holder. Forligspartierne ønsker på den baggrund at skabe et økonomiske sikkerhedsnet under skolereformen, således at det i højere grad bliver muligt at fokusere på en succesfuld implementering af det faglige indhold i reformen.
</t>
  </si>
  <si>
    <t>Der foretages ingen prisregulering fra 2013-14. Der er tale om en generel besparelse på alle områder. Større kontraktområder mm er dog undtaget.</t>
  </si>
  <si>
    <t>Demografi</t>
  </si>
  <si>
    <t>Spareforslag</t>
  </si>
  <si>
    <t>Netto</t>
  </si>
  <si>
    <t>Ændringsforslag, drift</t>
  </si>
  <si>
    <t>I det oprindelig forslag til Tættekam2 er indregnet, at der kan opnås besparelser på 1,3 mio. kr. som følge af at der pr. 1. januar 2014 indgås en ny aftale med KMD. De 1,3 mio. kr. opnås ved, at ”monopolsystemerne” bliver billigere. Nye beregningsforudsætninger fra den fælles kommunale enhed, der har forhandlet aftalerne (Kombit) og KMD har vist, at der kan spares yderligere 1,0 mio. kr. fra 2014 ved at Randers Kommunes nuværende betaling til udviklingsaktiviteter på KMD konkurrencesystemer, bortfalder.</t>
  </si>
  <si>
    <t>Reduktion af lønsummen på det administrative område. Besparelsen fordeler sig med 1 mio. kr. på stabene, 0,7 mio. kr. på Børn og skole (PPR), 1,1 mio. kr. på Social og arbejdsmarked og 0,9 mio. kr. på Miljø og teknik.  Forslagene udmøntes i samarbejde med personalet.</t>
  </si>
  <si>
    <t>Lige nu er hele LAG systemet uafklaret, men bestyrelsen vil gerne fortsætte sit virke, indtil der kan oprettes en ny LAG. Forligspartierne er enige om, at støtte LAG Randers med 1 mio. kr. i 2014. Herudover er det aftalt, at LAG Randers kan disponere over det i puljen tilbageværende beløb på 564.000 kr. Indstillinger for anvendelse af puljen vil fortsat ske i samarbejde med Erhvervsudvalget.</t>
  </si>
  <si>
    <t>Grundkapitalindskud til støttede boliger på Falbegrunden</t>
  </si>
  <si>
    <t>Udbygning af cykelstier som opfølgning på projekt Randers Cykelby.</t>
  </si>
  <si>
    <t>Pulje til realisering af vejprojektet til sydhavnen</t>
  </si>
  <si>
    <t>Besparelsen gennemføres som en besparelse på 70.000 kr ved henholdsvis Værket og Museum Østjylland samt en besparelse på 300.000 på biblioteket</t>
  </si>
  <si>
    <t>Personalemæssige konsekvenser</t>
  </si>
  <si>
    <t>Lakseprojektet</t>
  </si>
  <si>
    <t>Medlemskab af Business Region Aarhus (BRA)</t>
  </si>
  <si>
    <t>Rammereduktioner bruttoliste</t>
  </si>
  <si>
    <t xml:space="preserve">Randers Kommune har i en årrække bevilget tilskud til Dansk Center for Vildlaks som medfinansiering til udsættelse af laksesmolt. Beløbet medfinansierer de ca. 1,3 mio kr. det koster at udsætte 100.000 laksesmolt i Gudenåen i 2013. Af den årlige udgift på 1,3 mio. kr. finansieres ca. halvdelen af lystfiskerforeninger. Viborg og Favrskov kommuner har i 2013 hver bevilget 200.000 kr. til projektet. Begge kommuner har tilkendegivet, at de også agter at bevilge samme beløb i 2014.
</t>
  </si>
  <si>
    <t xml:space="preserve">Der afsættes 0,5 mio. kr. i 2014-15. I 2016 afsættes 0,8 mio. kr og 1,0 mio. kr. i 2017 til en forøgelse af eventpuljen. Formålet med eventpuljen er at tiltrække større arrangementer, hvilket kan bidrage til en fortsat positiv markering af Randers Kommune. </t>
  </si>
  <si>
    <t>Erhvervspulje</t>
  </si>
  <si>
    <t xml:space="preserve">Randers Kommune har indgået et 2-årigt prøvemedlemsskab af BRA i 2012-13. Prisen for medlemsskabet er 3 kr. pr. indbygger. Det er vurderingen, at BRA understøtter en lang række muligeder for vækst og udvikling. På den baggrund prioriterer forligspartierne, at medlemsskabet forsættes i 2014, finansieret af erhvervspuljen. Det fortsatte medlemskab drøftes primo 2014 på baggrund af en evaluering af medlemsskabet i 2012-13.  </t>
  </si>
  <si>
    <t>Erhvervspuljen nedsættes med 0,3 mio. kr. i 2014 til finansiering af Business Region Aarhus (se ovenfor)</t>
  </si>
  <si>
    <t>Parkering</t>
  </si>
  <si>
    <t xml:space="preserve">Forligspartierne ønsker at styrke forretningslivet i midtbyen ved at gøre det nemmere og mere attraktivt at parkere. Derfor vil det som et etarigt forsøg være gratis at parkere på parkeringspladserne på Østervold. På den måde etableres fri parkering i hele Sløjfen og på Østervold. For at sikre udskiftning på pladserne indføres tidsbegrænsning (fx max 1 time) efter dialog med cityforeningen. I dag er det af hensyn til varelevering til butikkerne ikke tilladt at parkere på pladserne i Sløjfen om formiddagen. Forligspartierne ønsker, at ophæve eller reducere denne begrænsning i dialog med Cityforeningen. Der afsættes 400.000 kr. om året til kompensation for det mistede provenu fra parkeringsindtægterne på Østervold.
</t>
  </si>
  <si>
    <t>Forskerskat</t>
  </si>
  <si>
    <t>Reduktion af billetsalget på Randers Busterminal, som drives af Midttrafik og hvor udgifterne deles mellem Regionen og Randers Kommune. Der skal i givet fald etableres et alternativt salgssted for mindre servicering af kunder herunder administration af pensionistkort, ligesom der stadig vil være omkostninger til drift af busterminalen.
 Det vurderes, at der maksimalt kan spares ca. 900.000 kr./år på nedlæggelse eller reduktion af billetsalget på Randers Busterminal.</t>
  </si>
  <si>
    <t>Reduktion på drift af rutebilstation</t>
  </si>
  <si>
    <t xml:space="preserve">Nye oplysninger fra KL vedr. forskerskatten i 2013 indikerer, at der kan forventes en merindtægt i 2014 og frem på 0,5 mio. kr. </t>
  </si>
  <si>
    <t>Ekstraordinært balance tilskud udgår fra 2015</t>
  </si>
  <si>
    <t>Beløb indgår ikke i KL´s tilskudsmodel og er behæftet med betydelig usikkerhed. KL anbefaler ikke at medtage beløb på denne post.</t>
  </si>
  <si>
    <t xml:space="preserve">Innovation </t>
  </si>
  <si>
    <t>Der budgetlægges for innovationsprojekter på et meget løst grundlag, som ikke er et budgetudspil værdigt. Innovationsbeløb udtages af budgettet.</t>
  </si>
  <si>
    <t>Folkeskolereform</t>
  </si>
  <si>
    <t>Vestas</t>
  </si>
  <si>
    <t>Salg af erhvervsgrunde realistisk</t>
  </si>
  <si>
    <t>Salg af boliggrunde realistisk</t>
  </si>
  <si>
    <t xml:space="preserve">Salg af erhvervsejendomme </t>
  </si>
  <si>
    <t>Ekstra indtægt i 2014 skyldes hovedsageligt  endnu et lån - en lånedispensation på kvalitetsfond</t>
  </si>
  <si>
    <t>I år er der medio  september 2013  solgt boliggrunde for 5,8 million kroner.Derfor er forvaltningens udspil om salg  af boliggrunde for 10 millioner kroner i 2014, og mere end 18 millioner kroner i overslagsår urealistisk, også set i sammenhæng med at Nationalbanken for nylig har nedtonet deres  vækst skøn for kommende år. Salg af boliggrunde nedjusteres til et realistisk niveau.</t>
  </si>
  <si>
    <t>Der er pt. ikke noget konkret bud, hvilken/hvilke ejendomme, der forventes solgt i 2014, oplyser forvaltningen Radikale Venstre. Salgssum udtages af budget.</t>
  </si>
  <si>
    <t>I 2013 er der medio september  solgt erhvervsgrunde for under 1 mllion kroner. Derfor er forvaltningens udspil på 12,1 millioner kroner årligt i de kommende 4 år urealistik, også set i sammenhæng med at Nationalbanken for nylig har nedtonet deres vækst skøn for kommende år. Salg af erhvervsgrunde nedjusteres til et realistisk niveau.</t>
  </si>
  <si>
    <t>Reduktionbyggemodning</t>
  </si>
  <si>
    <t xml:space="preserve">I oprindelige budgetudspil  var der indlagt et ekstraordinært bloktilskud 2014 - 2017 på 5,2 millioner kroner i 2014, og 10,3 millioner kroner i overslagtårene. Til trods for at denne forudsætning  ikke længere holder,antages basisbudgettet at gå i 0. Altså må der på udgiftssiden været skruet på knapper i det skjulte i forligspartiernes budget, nu når indtægtsidens oprindelige beløb er nedsat i overslagsårene.  </t>
  </si>
  <si>
    <t>I øjeblikket kører der en retssag, og udfaldet af denne retssag kendes ikke for nuværende. Randers Kommune kan risikere at skulle tilbage betale hele beløbet har forvaltningen oplyst Radikale Venstre. Der reguleres herfor, så beløbet går i nul.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</si>
</sst>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0.0"/>
    <numFmt numFmtId="167" formatCode="_ * #,##0_ ;_ * \-#,##0_ ;_ * &quot;-&quot;??_ ;_ @_ "/>
    <numFmt numFmtId="168" formatCode="_(* #,##0.00_);_(* \(#,##0.00\);_(* \-??_);_(@_)"/>
  </numFmts>
  <fonts count="28" x14ac:knownFonts="1">
    <font>
      <sz val="11"/>
      <color theme="1"/>
      <name val="Calibri"/>
      <family val="2"/>
      <scheme val="minor"/>
    </font>
    <font>
      <sz val="10"/>
      <color theme="1"/>
      <name val="Arial"/>
      <family val="2"/>
    </font>
    <font>
      <sz val="14"/>
      <color indexed="8"/>
      <name val="Calibri"/>
      <family val="2"/>
    </font>
    <font>
      <i/>
      <sz val="8"/>
      <name val="Arial"/>
      <family val="2"/>
    </font>
    <font>
      <i/>
      <sz val="9"/>
      <name val="Arial"/>
      <family val="2"/>
    </font>
    <font>
      <b/>
      <sz val="8"/>
      <name val="Arial"/>
      <family val="2"/>
    </font>
    <font>
      <b/>
      <sz val="12"/>
      <name val="Arial"/>
      <family val="2"/>
    </font>
    <font>
      <sz val="8"/>
      <name val="Arial"/>
      <family val="2"/>
    </font>
    <font>
      <sz val="10"/>
      <name val="Arial"/>
      <family val="2"/>
    </font>
    <font>
      <b/>
      <sz val="14"/>
      <name val="Arial"/>
      <family val="2"/>
    </font>
    <font>
      <b/>
      <i/>
      <sz val="10"/>
      <name val="Arial"/>
      <family val="2"/>
    </font>
    <font>
      <b/>
      <sz val="10"/>
      <name val="Arial"/>
      <family val="2"/>
    </font>
    <font>
      <sz val="12"/>
      <name val="Arial"/>
      <family val="2"/>
    </font>
    <font>
      <sz val="10"/>
      <color indexed="8"/>
      <name val="MS Sans Serif"/>
      <family val="2"/>
    </font>
    <font>
      <b/>
      <sz val="10"/>
      <color indexed="8"/>
      <name val="Arial"/>
      <family val="2"/>
    </font>
    <font>
      <sz val="14"/>
      <name val="Arial"/>
      <family val="2"/>
    </font>
    <font>
      <b/>
      <i/>
      <sz val="8"/>
      <name val="Arial"/>
      <family val="2"/>
    </font>
    <font>
      <sz val="8"/>
      <color indexed="8"/>
      <name val="Arial"/>
      <family val="2"/>
    </font>
    <font>
      <b/>
      <sz val="8"/>
      <color indexed="8"/>
      <name val="Arial"/>
      <family val="2"/>
    </font>
    <font>
      <sz val="11"/>
      <color theme="1"/>
      <name val="Calibri"/>
      <family val="2"/>
      <scheme val="minor"/>
    </font>
    <font>
      <sz val="10"/>
      <color theme="1"/>
      <name val="Times New Roman"/>
      <family val="1"/>
    </font>
    <font>
      <b/>
      <sz val="11"/>
      <color theme="1"/>
      <name val="Calibri"/>
      <family val="2"/>
      <scheme val="minor"/>
    </font>
    <font>
      <b/>
      <sz val="18"/>
      <name val="Arial"/>
      <family val="2"/>
    </font>
    <font>
      <b/>
      <sz val="12"/>
      <color theme="1"/>
      <name val="Arial"/>
      <family val="2"/>
    </font>
    <font>
      <sz val="8"/>
      <color theme="1"/>
      <name val="Arial"/>
      <family val="2"/>
    </font>
    <font>
      <b/>
      <sz val="8"/>
      <color theme="1"/>
      <name val="Arial"/>
      <family val="2"/>
    </font>
    <font>
      <sz val="10"/>
      <color rgb="FF000000"/>
      <name val="Arial"/>
      <family val="2"/>
    </font>
    <font>
      <sz val="10"/>
      <color rgb="FFFF0000"/>
      <name val="Arial"/>
      <family val="2"/>
    </font>
  </fonts>
  <fills count="9">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00FF00"/>
        <bgColor indexed="64"/>
      </patternFill>
    </fill>
  </fills>
  <borders count="46">
    <border>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s>
  <cellStyleXfs count="8">
    <xf numFmtId="0" fontId="0" fillId="0" borderId="0"/>
    <xf numFmtId="164" fontId="8" fillId="0" borderId="0" applyFont="0" applyFill="0" applyBorder="0" applyAlignment="0" applyProtection="0"/>
    <xf numFmtId="0" fontId="8" fillId="0" borderId="0"/>
    <xf numFmtId="0" fontId="8" fillId="0" borderId="0"/>
    <xf numFmtId="0" fontId="13" fillId="0" borderId="0"/>
    <xf numFmtId="164" fontId="8" fillId="0" borderId="0" applyFont="0" applyFill="0" applyBorder="0" applyAlignment="0" applyProtection="0"/>
    <xf numFmtId="168" fontId="8" fillId="0" borderId="0" applyFill="0" applyBorder="0" applyAlignment="0" applyProtection="0"/>
    <xf numFmtId="0" fontId="19" fillId="0" borderId="0"/>
  </cellStyleXfs>
  <cellXfs count="378">
    <xf numFmtId="0" fontId="0" fillId="0" borderId="0" xfId="0"/>
    <xf numFmtId="0" fontId="2" fillId="0" borderId="0" xfId="0" applyFont="1"/>
    <xf numFmtId="0" fontId="3" fillId="0" borderId="0" xfId="0" applyFont="1"/>
    <xf numFmtId="165" fontId="3" fillId="0" borderId="0" xfId="0" applyNumberFormat="1" applyFont="1"/>
    <xf numFmtId="0" fontId="6" fillId="0" borderId="0" xfId="0" applyFont="1"/>
    <xf numFmtId="165" fontId="6" fillId="0" borderId="0" xfId="0" applyNumberFormat="1" applyFont="1"/>
    <xf numFmtId="0" fontId="0" fillId="0" borderId="0" xfId="0" applyBorder="1"/>
    <xf numFmtId="165" fontId="4" fillId="0" borderId="0" xfId="0" applyNumberFormat="1" applyFont="1" applyFill="1" applyBorder="1"/>
    <xf numFmtId="1" fontId="9" fillId="0" borderId="0" xfId="2" applyNumberFormat="1" applyFont="1" applyFill="1"/>
    <xf numFmtId="0" fontId="9" fillId="0" borderId="0" xfId="2" applyFont="1" applyFill="1" applyAlignment="1"/>
    <xf numFmtId="165" fontId="9" fillId="0" borderId="0" xfId="2" applyNumberFormat="1" applyFont="1" applyFill="1" applyAlignment="1"/>
    <xf numFmtId="0" fontId="9" fillId="0" borderId="0" xfId="2" applyFont="1" applyFill="1"/>
    <xf numFmtId="14" fontId="9" fillId="0" borderId="0" xfId="2" applyNumberFormat="1" applyFont="1" applyFill="1"/>
    <xf numFmtId="1" fontId="8" fillId="0" borderId="0" xfId="2" applyNumberFormat="1" applyFill="1" applyBorder="1"/>
    <xf numFmtId="0" fontId="6" fillId="0" borderId="0" xfId="2" applyFont="1" applyFill="1" applyBorder="1" applyAlignment="1">
      <alignment vertical="center" wrapText="1"/>
    </xf>
    <xf numFmtId="0" fontId="8" fillId="0" borderId="0" xfId="2" applyFill="1"/>
    <xf numFmtId="14" fontId="8" fillId="0" borderId="0" xfId="2" applyNumberFormat="1" applyFill="1"/>
    <xf numFmtId="0" fontId="6" fillId="0" borderId="1" xfId="2" applyFont="1" applyFill="1" applyBorder="1" applyAlignment="1">
      <alignment vertical="center" wrapText="1"/>
    </xf>
    <xf numFmtId="1" fontId="6" fillId="0" borderId="1" xfId="2" applyNumberFormat="1" applyFont="1" applyFill="1" applyBorder="1" applyAlignment="1">
      <alignment vertical="center" wrapText="1"/>
    </xf>
    <xf numFmtId="0" fontId="6" fillId="0" borderId="0" xfId="2" applyFont="1" applyFill="1" applyAlignment="1">
      <alignment vertical="center" wrapText="1"/>
    </xf>
    <xf numFmtId="1" fontId="6" fillId="0" borderId="5" xfId="2" applyNumberFormat="1" applyFont="1" applyFill="1" applyBorder="1" applyAlignment="1">
      <alignment vertical="center" wrapText="1"/>
    </xf>
    <xf numFmtId="165" fontId="8" fillId="0" borderId="5" xfId="2" applyNumberFormat="1" applyFont="1" applyFill="1" applyBorder="1" applyAlignment="1">
      <alignment vertical="center" wrapText="1"/>
    </xf>
    <xf numFmtId="0" fontId="8" fillId="0" borderId="0" xfId="2" applyAlignment="1">
      <alignment wrapText="1"/>
    </xf>
    <xf numFmtId="0" fontId="7" fillId="0" borderId="8" xfId="2" applyFont="1" applyBorder="1" applyAlignment="1">
      <alignment wrapText="1"/>
    </xf>
    <xf numFmtId="0" fontId="8" fillId="0" borderId="4" xfId="2" applyFont="1" applyBorder="1" applyAlignment="1">
      <alignment wrapText="1"/>
    </xf>
    <xf numFmtId="3" fontId="8" fillId="0" borderId="4" xfId="2" applyNumberFormat="1" applyFont="1" applyBorder="1" applyAlignment="1">
      <alignment horizontal="right" wrapText="1"/>
    </xf>
    <xf numFmtId="0" fontId="8" fillId="0" borderId="4" xfId="2" applyFont="1" applyFill="1" applyBorder="1" applyAlignment="1">
      <alignment horizontal="left" vertical="center" wrapText="1"/>
    </xf>
    <xf numFmtId="0" fontId="8" fillId="0" borderId="0" xfId="2"/>
    <xf numFmtId="0" fontId="8" fillId="0" borderId="4" xfId="2" applyFont="1" applyFill="1" applyBorder="1" applyAlignment="1">
      <alignment vertical="center" wrapText="1"/>
    </xf>
    <xf numFmtId="3" fontId="8" fillId="0" borderId="4" xfId="2" applyNumberFormat="1" applyFont="1" applyFill="1" applyBorder="1" applyAlignment="1">
      <alignment horizontal="right" vertical="center" wrapText="1"/>
    </xf>
    <xf numFmtId="0" fontId="8" fillId="0" borderId="0" xfId="2" applyFill="1" applyAlignment="1">
      <alignment wrapText="1"/>
    </xf>
    <xf numFmtId="3" fontId="8" fillId="0" borderId="4" xfId="2" applyNumberFormat="1" applyFill="1" applyBorder="1"/>
    <xf numFmtId="0" fontId="11" fillId="0" borderId="0" xfId="2" applyFont="1" applyFill="1" applyBorder="1" applyAlignment="1">
      <alignment vertical="center" wrapText="1"/>
    </xf>
    <xf numFmtId="3" fontId="8" fillId="0" borderId="0" xfId="2" applyNumberFormat="1" applyFill="1" applyAlignment="1"/>
    <xf numFmtId="1" fontId="8" fillId="0" borderId="0" xfId="2" applyNumberFormat="1" applyFill="1"/>
    <xf numFmtId="0" fontId="8" fillId="0" borderId="0" xfId="2" applyFill="1" applyAlignment="1"/>
    <xf numFmtId="165" fontId="8" fillId="0" borderId="0" xfId="2" applyNumberFormat="1" applyFill="1" applyAlignment="1"/>
    <xf numFmtId="1" fontId="6" fillId="0" borderId="6" xfId="2" applyNumberFormat="1" applyFont="1" applyFill="1" applyBorder="1" applyAlignment="1">
      <alignment vertical="center" wrapText="1"/>
    </xf>
    <xf numFmtId="0" fontId="6" fillId="0" borderId="12" xfId="2" applyFont="1" applyFill="1" applyBorder="1" applyAlignment="1">
      <alignment horizontal="center" vertical="center" wrapText="1"/>
    </xf>
    <xf numFmtId="1" fontId="8" fillId="0" borderId="8" xfId="2" applyNumberFormat="1" applyFont="1" applyFill="1" applyBorder="1" applyAlignment="1">
      <alignment vertical="center" wrapText="1"/>
    </xf>
    <xf numFmtId="0" fontId="8" fillId="0" borderId="13" xfId="2" applyFont="1" applyFill="1" applyBorder="1" applyAlignment="1">
      <alignment vertical="center" wrapText="1"/>
    </xf>
    <xf numFmtId="0" fontId="8" fillId="0" borderId="13" xfId="2" applyFont="1" applyFill="1" applyBorder="1" applyAlignment="1">
      <alignment horizontal="left" vertical="center" wrapText="1"/>
    </xf>
    <xf numFmtId="3" fontId="8" fillId="0" borderId="4" xfId="2" applyNumberFormat="1" applyFont="1" applyFill="1" applyBorder="1" applyAlignment="1">
      <alignment vertical="center" wrapText="1"/>
    </xf>
    <xf numFmtId="1" fontId="8" fillId="0" borderId="8" xfId="2" quotePrefix="1" applyNumberFormat="1" applyFont="1" applyFill="1" applyBorder="1" applyAlignment="1">
      <alignment vertical="center" wrapText="1"/>
    </xf>
    <xf numFmtId="1" fontId="14" fillId="0" borderId="15" xfId="4" applyNumberFormat="1" applyFont="1" applyFill="1" applyBorder="1" applyAlignment="1">
      <alignment horizontal="center" vertical="center" wrapText="1"/>
    </xf>
    <xf numFmtId="0" fontId="14" fillId="0" borderId="16" xfId="4" applyFont="1" applyFill="1" applyBorder="1" applyAlignment="1">
      <alignment horizontal="left" vertical="center" wrapText="1"/>
    </xf>
    <xf numFmtId="3" fontId="14" fillId="0" borderId="17" xfId="4" applyNumberFormat="1" applyFont="1" applyFill="1" applyBorder="1" applyAlignment="1">
      <alignment horizontal="right" vertical="center" wrapText="1"/>
    </xf>
    <xf numFmtId="0" fontId="11" fillId="0" borderId="18" xfId="2" applyFont="1" applyFill="1" applyBorder="1" applyAlignment="1">
      <alignment vertical="center" wrapText="1"/>
    </xf>
    <xf numFmtId="3" fontId="11" fillId="0" borderId="0" xfId="2" applyNumberFormat="1" applyFont="1" applyFill="1" applyBorder="1" applyAlignment="1">
      <alignment vertical="center" wrapText="1"/>
    </xf>
    <xf numFmtId="1" fontId="8" fillId="0" borderId="19" xfId="2" applyNumberFormat="1" applyFill="1" applyBorder="1"/>
    <xf numFmtId="0" fontId="8" fillId="0" borderId="0" xfId="2" applyFill="1" applyBorder="1" applyAlignment="1"/>
    <xf numFmtId="165" fontId="8" fillId="0" borderId="0" xfId="2" applyNumberFormat="1" applyFill="1" applyBorder="1" applyAlignment="1"/>
    <xf numFmtId="0" fontId="8" fillId="0" borderId="18" xfId="2" applyFill="1" applyBorder="1" applyAlignment="1">
      <alignment vertical="center"/>
    </xf>
    <xf numFmtId="1" fontId="11" fillId="0" borderId="20" xfId="2" applyNumberFormat="1" applyFont="1" applyFill="1" applyBorder="1" applyAlignment="1">
      <alignment horizontal="right" vertical="center" wrapText="1"/>
    </xf>
    <xf numFmtId="0" fontId="8" fillId="0" borderId="10" xfId="2" applyFont="1" applyFill="1" applyBorder="1" applyAlignment="1">
      <alignment horizontal="left" vertical="center" wrapText="1"/>
    </xf>
    <xf numFmtId="0" fontId="6" fillId="0" borderId="13" xfId="2" applyFont="1" applyFill="1" applyBorder="1" applyAlignment="1">
      <alignment vertical="center" wrapText="1"/>
    </xf>
    <xf numFmtId="1" fontId="14" fillId="0" borderId="21" xfId="4" applyNumberFormat="1" applyFont="1" applyFill="1" applyBorder="1" applyAlignment="1">
      <alignment horizontal="center" vertical="center" wrapText="1"/>
    </xf>
    <xf numFmtId="0" fontId="14" fillId="0" borderId="22" xfId="4" applyFont="1" applyFill="1" applyBorder="1" applyAlignment="1">
      <alignment horizontal="left" vertical="center" wrapText="1"/>
    </xf>
    <xf numFmtId="3" fontId="14" fillId="0" borderId="23" xfId="4" applyNumberFormat="1" applyFont="1" applyFill="1" applyBorder="1" applyAlignment="1">
      <alignment horizontal="right" vertical="center" wrapText="1"/>
    </xf>
    <xf numFmtId="0" fontId="8" fillId="0" borderId="18" xfId="2" applyFill="1" applyBorder="1"/>
    <xf numFmtId="1" fontId="11" fillId="0" borderId="0" xfId="2" applyNumberFormat="1" applyFont="1" applyFill="1"/>
    <xf numFmtId="0" fontId="8" fillId="0" borderId="0" xfId="2" applyBorder="1" applyAlignment="1">
      <alignment wrapText="1"/>
    </xf>
    <xf numFmtId="0" fontId="6" fillId="0" borderId="18" xfId="2" applyFont="1" applyFill="1" applyBorder="1" applyAlignment="1">
      <alignment vertical="center" wrapText="1"/>
    </xf>
    <xf numFmtId="1" fontId="11" fillId="0" borderId="25" xfId="2" applyNumberFormat="1" applyFont="1" applyFill="1" applyBorder="1" applyAlignment="1">
      <alignment horizontal="left" vertical="center" wrapText="1"/>
    </xf>
    <xf numFmtId="3" fontId="8" fillId="0" borderId="26" xfId="2" applyNumberFormat="1" applyFont="1" applyFill="1" applyBorder="1" applyAlignment="1">
      <alignment horizontal="right" vertical="center" wrapText="1"/>
    </xf>
    <xf numFmtId="0" fontId="8" fillId="0" borderId="27" xfId="2" applyFont="1" applyFill="1" applyBorder="1" applyAlignment="1">
      <alignment vertical="center" wrapText="1"/>
    </xf>
    <xf numFmtId="1" fontId="8" fillId="0" borderId="28" xfId="2" quotePrefix="1" applyNumberFormat="1" applyFont="1" applyFill="1" applyBorder="1" applyAlignment="1">
      <alignment vertical="center" wrapText="1"/>
    </xf>
    <xf numFmtId="0" fontId="8" fillId="0" borderId="17" xfId="2" applyFont="1" applyFill="1" applyBorder="1" applyAlignment="1">
      <alignment horizontal="left" vertical="center" wrapText="1"/>
    </xf>
    <xf numFmtId="3" fontId="8" fillId="0" borderId="17" xfId="2" applyNumberFormat="1" applyFont="1" applyFill="1" applyBorder="1" applyAlignment="1">
      <alignment horizontal="right" vertical="center" wrapText="1"/>
    </xf>
    <xf numFmtId="3" fontId="14" fillId="0" borderId="29" xfId="4" applyNumberFormat="1" applyFont="1" applyFill="1" applyBorder="1" applyAlignment="1">
      <alignment horizontal="right" vertical="center" wrapText="1"/>
    </xf>
    <xf numFmtId="1" fontId="14" fillId="0" borderId="0" xfId="4" applyNumberFormat="1" applyFont="1" applyFill="1" applyBorder="1" applyAlignment="1">
      <alignment horizontal="center" vertical="center" wrapText="1"/>
    </xf>
    <xf numFmtId="0" fontId="14" fillId="0" borderId="0" xfId="4" applyFont="1" applyFill="1" applyBorder="1" applyAlignment="1">
      <alignment horizontal="left" vertical="center" wrapText="1"/>
    </xf>
    <xf numFmtId="3" fontId="14" fillId="0" borderId="0" xfId="4" applyNumberFormat="1" applyFont="1" applyFill="1" applyBorder="1" applyAlignment="1">
      <alignment horizontal="right" vertical="center" wrapText="1"/>
    </xf>
    <xf numFmtId="1" fontId="7" fillId="0" borderId="30" xfId="2" applyNumberFormat="1" applyFont="1" applyFill="1" applyBorder="1" applyAlignment="1">
      <alignment horizontal="left" vertical="center" wrapText="1"/>
    </xf>
    <xf numFmtId="0" fontId="8" fillId="0" borderId="5" xfId="2" applyFont="1" applyFill="1" applyBorder="1" applyAlignment="1">
      <alignment vertical="center" wrapText="1"/>
    </xf>
    <xf numFmtId="0" fontId="8" fillId="0" borderId="27" xfId="2" applyFont="1" applyFill="1" applyBorder="1" applyAlignment="1">
      <alignment horizontal="left" vertical="center" wrapText="1"/>
    </xf>
    <xf numFmtId="0" fontId="8" fillId="0" borderId="23" xfId="2" applyFont="1" applyFill="1" applyBorder="1" applyAlignment="1">
      <alignment vertical="center" wrapText="1"/>
    </xf>
    <xf numFmtId="165" fontId="8" fillId="0" borderId="23" xfId="2" applyNumberFormat="1" applyFont="1" applyFill="1" applyBorder="1" applyAlignment="1">
      <alignment vertical="center" wrapText="1"/>
    </xf>
    <xf numFmtId="0" fontId="8" fillId="0" borderId="24" xfId="2" applyFont="1" applyFill="1" applyBorder="1" applyAlignment="1">
      <alignment horizontal="left" vertical="center" wrapText="1"/>
    </xf>
    <xf numFmtId="0" fontId="9" fillId="0" borderId="0" xfId="2" applyFont="1"/>
    <xf numFmtId="0" fontId="9" fillId="0" borderId="6" xfId="2" applyFont="1" applyBorder="1" applyAlignment="1">
      <alignment wrapText="1"/>
    </xf>
    <xf numFmtId="0" fontId="9" fillId="0" borderId="1" xfId="2" applyFont="1" applyBorder="1" applyAlignment="1">
      <alignment wrapText="1"/>
    </xf>
    <xf numFmtId="0" fontId="9" fillId="0" borderId="12" xfId="2" applyFont="1" applyBorder="1" applyAlignment="1">
      <alignment wrapText="1"/>
    </xf>
    <xf numFmtId="0" fontId="11" fillId="0" borderId="0" xfId="2" applyFont="1" applyAlignment="1">
      <alignment wrapText="1"/>
    </xf>
    <xf numFmtId="0" fontId="15" fillId="0" borderId="9" xfId="2" applyFont="1" applyBorder="1" applyAlignment="1">
      <alignment wrapText="1"/>
    </xf>
    <xf numFmtId="3" fontId="15" fillId="0" borderId="5" xfId="2" applyNumberFormat="1" applyFont="1" applyBorder="1" applyAlignment="1">
      <alignment wrapText="1"/>
    </xf>
    <xf numFmtId="0" fontId="9" fillId="0" borderId="9" xfId="2" applyFont="1" applyBorder="1" applyAlignment="1">
      <alignment wrapText="1"/>
    </xf>
    <xf numFmtId="3" fontId="9" fillId="0" borderId="5" xfId="2" applyNumberFormat="1" applyFont="1" applyBorder="1" applyAlignment="1">
      <alignment wrapText="1"/>
    </xf>
    <xf numFmtId="0" fontId="9" fillId="2" borderId="8" xfId="2" applyFont="1" applyFill="1" applyBorder="1"/>
    <xf numFmtId="3" fontId="9" fillId="2" borderId="4" xfId="2" applyNumberFormat="1" applyFont="1" applyFill="1" applyBorder="1"/>
    <xf numFmtId="0" fontId="8" fillId="0" borderId="3" xfId="0" applyFont="1" applyBorder="1" applyAlignment="1">
      <alignment vertical="top" wrapText="1"/>
    </xf>
    <xf numFmtId="3" fontId="8" fillId="0" borderId="8" xfId="0" applyNumberFormat="1" applyFont="1" applyFill="1" applyBorder="1" applyAlignment="1">
      <alignment horizontal="right" vertical="top" wrapText="1"/>
    </xf>
    <xf numFmtId="3" fontId="8" fillId="0" borderId="4" xfId="0" applyNumberFormat="1" applyFont="1" applyFill="1" applyBorder="1" applyAlignment="1">
      <alignment horizontal="right" vertical="top" wrapText="1"/>
    </xf>
    <xf numFmtId="3" fontId="8" fillId="0" borderId="13" xfId="0" applyNumberFormat="1" applyFont="1" applyFill="1" applyBorder="1" applyAlignment="1">
      <alignment horizontal="right" vertical="top" wrapText="1"/>
    </xf>
    <xf numFmtId="0" fontId="8" fillId="0" borderId="3" xfId="0" applyFont="1" applyFill="1" applyBorder="1" applyAlignment="1">
      <alignment vertical="center" wrapText="1"/>
    </xf>
    <xf numFmtId="3" fontId="8" fillId="0" borderId="8" xfId="0" applyNumberFormat="1" applyFont="1" applyFill="1" applyBorder="1" applyAlignment="1">
      <alignment vertical="center" wrapText="1"/>
    </xf>
    <xf numFmtId="3" fontId="8" fillId="0" borderId="4" xfId="0" applyNumberFormat="1" applyFont="1" applyFill="1" applyBorder="1" applyAlignment="1">
      <alignment vertical="center" wrapText="1"/>
    </xf>
    <xf numFmtId="3" fontId="8" fillId="0" borderId="13" xfId="0" applyNumberFormat="1" applyFont="1" applyFill="1" applyBorder="1" applyAlignment="1">
      <alignment vertical="center" wrapText="1"/>
    </xf>
    <xf numFmtId="1" fontId="8" fillId="0" borderId="8" xfId="2" applyNumberFormat="1" applyFill="1" applyBorder="1"/>
    <xf numFmtId="0" fontId="8" fillId="0" borderId="3" xfId="2" applyFill="1" applyBorder="1" applyAlignment="1"/>
    <xf numFmtId="165" fontId="8" fillId="0" borderId="8" xfId="2" applyNumberFormat="1" applyFill="1" applyBorder="1" applyAlignment="1"/>
    <xf numFmtId="165" fontId="8" fillId="0" borderId="4" xfId="2" applyNumberFormat="1" applyFill="1" applyBorder="1" applyAlignment="1"/>
    <xf numFmtId="165" fontId="8" fillId="0" borderId="13" xfId="2" applyNumberFormat="1" applyFill="1" applyBorder="1" applyAlignment="1"/>
    <xf numFmtId="0" fontId="8" fillId="0" borderId="14" xfId="0" applyFont="1" applyFill="1" applyBorder="1" applyAlignment="1">
      <alignment horizontal="left" vertical="center" wrapText="1"/>
    </xf>
    <xf numFmtId="3" fontId="8" fillId="0" borderId="0" xfId="2" applyNumberFormat="1"/>
    <xf numFmtId="0" fontId="11" fillId="0" borderId="0" xfId="2" applyFont="1"/>
    <xf numFmtId="3" fontId="11" fillId="0" borderId="0" xfId="2" applyNumberFormat="1" applyFont="1"/>
    <xf numFmtId="0" fontId="8" fillId="0" borderId="0" xfId="2" applyNumberFormat="1"/>
    <xf numFmtId="2" fontId="8" fillId="0" borderId="0" xfId="2" applyNumberFormat="1"/>
    <xf numFmtId="166" fontId="8" fillId="0" borderId="0" xfId="2" applyNumberFormat="1"/>
    <xf numFmtId="165" fontId="16" fillId="0" borderId="0" xfId="0" applyNumberFormat="1" applyFont="1"/>
    <xf numFmtId="0" fontId="17" fillId="0" borderId="4" xfId="0" applyFont="1" applyBorder="1"/>
    <xf numFmtId="0" fontId="18" fillId="0" borderId="4" xfId="0" applyNumberFormat="1" applyFont="1" applyBorder="1"/>
    <xf numFmtId="166" fontId="17" fillId="0" borderId="4" xfId="0" applyNumberFormat="1" applyFont="1" applyBorder="1"/>
    <xf numFmtId="165" fontId="7" fillId="0" borderId="4" xfId="0" applyNumberFormat="1" applyFont="1" applyFill="1" applyBorder="1"/>
    <xf numFmtId="165" fontId="7" fillId="4" borderId="4" xfId="0" applyNumberFormat="1" applyFont="1" applyFill="1" applyBorder="1"/>
    <xf numFmtId="165" fontId="5" fillId="0" borderId="4" xfId="0" applyNumberFormat="1" applyFont="1" applyFill="1" applyBorder="1"/>
    <xf numFmtId="165" fontId="5" fillId="4" borderId="4" xfId="0" applyNumberFormat="1" applyFont="1" applyFill="1" applyBorder="1"/>
    <xf numFmtId="165" fontId="3" fillId="0" borderId="4" xfId="0" applyNumberFormat="1" applyFont="1" applyFill="1" applyBorder="1"/>
    <xf numFmtId="165" fontId="3" fillId="4" borderId="4" xfId="0" applyNumberFormat="1" applyFont="1" applyFill="1" applyBorder="1"/>
    <xf numFmtId="165" fontId="5" fillId="3" borderId="4" xfId="0" applyNumberFormat="1" applyFont="1" applyFill="1" applyBorder="1"/>
    <xf numFmtId="165" fontId="5" fillId="3" borderId="4" xfId="0" applyNumberFormat="1" applyFont="1" applyFill="1" applyBorder="1" applyAlignment="1">
      <alignment wrapText="1"/>
    </xf>
    <xf numFmtId="165" fontId="5" fillId="4" borderId="4" xfId="0" applyNumberFormat="1" applyFont="1" applyFill="1" applyBorder="1" applyAlignment="1">
      <alignment wrapText="1"/>
    </xf>
    <xf numFmtId="165" fontId="5" fillId="0" borderId="4" xfId="0" applyNumberFormat="1" applyFont="1" applyFill="1" applyBorder="1" applyAlignment="1">
      <alignment wrapText="1"/>
    </xf>
    <xf numFmtId="0" fontId="0" fillId="0" borderId="0" xfId="0" applyAlignment="1"/>
    <xf numFmtId="0" fontId="5" fillId="3" borderId="4" xfId="0" applyFont="1" applyFill="1" applyBorder="1" applyAlignment="1">
      <alignment horizontal="left"/>
    </xf>
    <xf numFmtId="3" fontId="5" fillId="3" borderId="4" xfId="0" applyNumberFormat="1" applyFont="1" applyFill="1" applyBorder="1" applyAlignment="1">
      <alignment horizontal="center" wrapText="1"/>
    </xf>
    <xf numFmtId="165" fontId="5" fillId="3" borderId="4" xfId="0" applyNumberFormat="1" applyFont="1" applyFill="1" applyBorder="1" applyAlignment="1">
      <alignment horizontal="center" wrapText="1"/>
    </xf>
    <xf numFmtId="0" fontId="7" fillId="0" borderId="4" xfId="0" applyFont="1" applyFill="1" applyBorder="1"/>
    <xf numFmtId="0" fontId="16" fillId="0" borderId="4" xfId="0" applyFont="1" applyBorder="1" applyAlignment="1">
      <alignment wrapText="1"/>
    </xf>
    <xf numFmtId="0" fontId="5" fillId="0" borderId="4" xfId="0" applyFont="1" applyFill="1" applyBorder="1"/>
    <xf numFmtId="0" fontId="5" fillId="0" borderId="4" xfId="0" applyFont="1" applyBorder="1"/>
    <xf numFmtId="0" fontId="3" fillId="0" borderId="4" xfId="0" applyFont="1" applyBorder="1"/>
    <xf numFmtId="0" fontId="16" fillId="0" borderId="4" xfId="0" applyFont="1" applyBorder="1"/>
    <xf numFmtId="0" fontId="7" fillId="0" borderId="4" xfId="0" applyFont="1" applyBorder="1" applyAlignment="1">
      <alignment wrapText="1"/>
    </xf>
    <xf numFmtId="0" fontId="5" fillId="0" borderId="4" xfId="0" applyFont="1" applyBorder="1" applyAlignment="1">
      <alignment wrapText="1"/>
    </xf>
    <xf numFmtId="0" fontId="5" fillId="3" borderId="4" xfId="0" applyFont="1" applyFill="1" applyBorder="1"/>
    <xf numFmtId="0" fontId="3" fillId="0" borderId="4" xfId="0" applyFont="1" applyFill="1" applyBorder="1"/>
    <xf numFmtId="0" fontId="5" fillId="3" borderId="4" xfId="0" applyFont="1" applyFill="1" applyBorder="1" applyAlignment="1">
      <alignment horizontal="left" wrapText="1"/>
    </xf>
    <xf numFmtId="0" fontId="5" fillId="0" borderId="4" xfId="0" applyFont="1" applyFill="1" applyBorder="1" applyAlignment="1">
      <alignment horizontal="left" wrapText="1"/>
    </xf>
    <xf numFmtId="0" fontId="5" fillId="0" borderId="4" xfId="0" applyFont="1" applyFill="1" applyBorder="1" applyAlignment="1">
      <alignment horizontal="left"/>
    </xf>
    <xf numFmtId="0" fontId="3" fillId="0" borderId="4" xfId="0" applyFont="1" applyFill="1" applyBorder="1" applyAlignment="1">
      <alignment horizontal="left"/>
    </xf>
    <xf numFmtId="0" fontId="5" fillId="3" borderId="4" xfId="0" applyFont="1" applyFill="1" applyBorder="1" applyAlignment="1">
      <alignment horizontal="left" vertical="center" wrapText="1"/>
    </xf>
    <xf numFmtId="0" fontId="16" fillId="0" borderId="4" xfId="0" applyFont="1" applyFill="1" applyBorder="1"/>
    <xf numFmtId="165" fontId="5" fillId="5" borderId="4" xfId="0" applyNumberFormat="1" applyFont="1" applyFill="1" applyBorder="1" applyAlignment="1">
      <alignment wrapText="1"/>
    </xf>
    <xf numFmtId="165" fontId="5" fillId="5" borderId="4" xfId="0" applyNumberFormat="1" applyFont="1" applyFill="1" applyBorder="1"/>
    <xf numFmtId="0" fontId="8" fillId="0" borderId="3" xfId="2" applyFont="1" applyBorder="1" applyAlignment="1">
      <alignment vertical="top" wrapText="1"/>
    </xf>
    <xf numFmtId="3" fontId="8" fillId="0" borderId="4" xfId="2" applyNumberFormat="1" applyFont="1" applyFill="1" applyBorder="1" applyAlignment="1">
      <alignment horizontal="right" vertical="top" wrapText="1"/>
    </xf>
    <xf numFmtId="0" fontId="8" fillId="0" borderId="3" xfId="2" applyFont="1" applyFill="1" applyBorder="1" applyAlignment="1">
      <alignment vertical="top" wrapText="1"/>
    </xf>
    <xf numFmtId="3" fontId="8" fillId="0" borderId="8" xfId="2" applyNumberFormat="1" applyFont="1" applyFill="1" applyBorder="1" applyAlignment="1">
      <alignment horizontal="right" vertical="top" wrapText="1"/>
    </xf>
    <xf numFmtId="3" fontId="8" fillId="0" borderId="11" xfId="0" applyNumberFormat="1" applyFont="1" applyFill="1" applyBorder="1" applyAlignment="1">
      <alignment horizontal="left" vertical="top" wrapText="1"/>
    </xf>
    <xf numFmtId="0" fontId="8" fillId="0" borderId="11" xfId="0" applyFont="1" applyBorder="1" applyAlignment="1">
      <alignment vertical="top" wrapText="1"/>
    </xf>
    <xf numFmtId="0" fontId="8" fillId="0" borderId="11" xfId="0" applyFont="1" applyBorder="1" applyAlignment="1">
      <alignment horizontal="left" vertical="top" wrapText="1"/>
    </xf>
    <xf numFmtId="1" fontId="6" fillId="0" borderId="4" xfId="2" applyNumberFormat="1" applyFont="1" applyFill="1" applyBorder="1" applyAlignment="1">
      <alignment vertical="center" wrapText="1"/>
    </xf>
    <xf numFmtId="165" fontId="8" fillId="0" borderId="4" xfId="2" applyNumberFormat="1" applyFont="1" applyFill="1" applyBorder="1" applyAlignment="1">
      <alignment vertical="center" wrapText="1"/>
    </xf>
    <xf numFmtId="3" fontId="8" fillId="0" borderId="8" xfId="0" applyNumberFormat="1" applyFont="1" applyBorder="1" applyAlignment="1">
      <alignment horizontal="right" vertical="top" wrapText="1"/>
    </xf>
    <xf numFmtId="3" fontId="8" fillId="0" borderId="4" xfId="0" applyNumberFormat="1" applyFont="1" applyBorder="1" applyAlignment="1">
      <alignment horizontal="right" vertical="top" wrapText="1"/>
    </xf>
    <xf numFmtId="3" fontId="8" fillId="0" borderId="13" xfId="0" applyNumberFormat="1" applyFont="1" applyBorder="1" applyAlignment="1">
      <alignment horizontal="right" vertical="top" wrapText="1"/>
    </xf>
    <xf numFmtId="0" fontId="8" fillId="0" borderId="3" xfId="3" applyFont="1" applyBorder="1" applyAlignment="1">
      <alignment vertical="top" wrapText="1"/>
    </xf>
    <xf numFmtId="3" fontId="8" fillId="0" borderId="8" xfId="3" applyNumberFormat="1" applyFont="1" applyBorder="1" applyAlignment="1">
      <alignment horizontal="right" vertical="top" wrapText="1"/>
    </xf>
    <xf numFmtId="3" fontId="8" fillId="0" borderId="4" xfId="3" applyNumberFormat="1" applyFont="1" applyBorder="1" applyAlignment="1">
      <alignment horizontal="right" vertical="top" wrapText="1"/>
    </xf>
    <xf numFmtId="3" fontId="8" fillId="0" borderId="13" xfId="3" applyNumberFormat="1" applyFont="1" applyBorder="1" applyAlignment="1">
      <alignment horizontal="right" vertical="top" wrapText="1"/>
    </xf>
    <xf numFmtId="0" fontId="8" fillId="0" borderId="8" xfId="3" applyFont="1" applyBorder="1" applyAlignment="1">
      <alignment vertical="top" wrapText="1"/>
    </xf>
    <xf numFmtId="3" fontId="8" fillId="0" borderId="4" xfId="3" applyNumberFormat="1" applyFont="1" applyFill="1" applyBorder="1" applyAlignment="1">
      <alignment horizontal="right" vertical="top" wrapText="1"/>
    </xf>
    <xf numFmtId="0" fontId="8" fillId="0" borderId="3" xfId="3" applyFont="1" applyFill="1" applyBorder="1" applyAlignment="1">
      <alignment vertical="top" wrapText="1"/>
    </xf>
    <xf numFmtId="167" fontId="8" fillId="0" borderId="4" xfId="5" applyNumberFormat="1" applyFont="1" applyFill="1" applyBorder="1" applyAlignment="1">
      <alignment vertical="top" wrapText="1"/>
    </xf>
    <xf numFmtId="0" fontId="8" fillId="0" borderId="13" xfId="3" applyFont="1" applyBorder="1" applyAlignment="1">
      <alignment vertical="top" wrapText="1"/>
    </xf>
    <xf numFmtId="3" fontId="1" fillId="0" borderId="8" xfId="7" applyNumberFormat="1" applyFont="1" applyBorder="1" applyAlignment="1">
      <alignment horizontal="right" vertical="top" wrapText="1"/>
    </xf>
    <xf numFmtId="3" fontId="1" fillId="0" borderId="4" xfId="7" applyNumberFormat="1" applyFont="1" applyBorder="1" applyAlignment="1">
      <alignment horizontal="right" vertical="top" wrapText="1"/>
    </xf>
    <xf numFmtId="3" fontId="1" fillId="0" borderId="13" xfId="7" applyNumberFormat="1" applyFont="1" applyBorder="1" applyAlignment="1">
      <alignment horizontal="right" vertical="top" wrapText="1"/>
    </xf>
    <xf numFmtId="0" fontId="6" fillId="0" borderId="7" xfId="2" applyFont="1" applyFill="1" applyBorder="1" applyAlignment="1">
      <alignment vertical="center" wrapText="1"/>
    </xf>
    <xf numFmtId="0" fontId="6" fillId="0" borderId="39" xfId="2" applyFont="1" applyFill="1" applyBorder="1" applyAlignment="1">
      <alignment horizontal="center" vertical="center" wrapText="1"/>
    </xf>
    <xf numFmtId="1" fontId="6" fillId="0" borderId="8" xfId="2" applyNumberFormat="1" applyFont="1" applyFill="1" applyBorder="1" applyAlignment="1">
      <alignment vertical="center" wrapText="1"/>
    </xf>
    <xf numFmtId="1" fontId="6" fillId="0" borderId="13" xfId="2" applyNumberFormat="1" applyFont="1" applyFill="1" applyBorder="1" applyAlignment="1">
      <alignment vertical="center" wrapText="1"/>
    </xf>
    <xf numFmtId="3" fontId="8" fillId="0" borderId="13" xfId="2" applyNumberFormat="1" applyFont="1" applyFill="1" applyBorder="1" applyAlignment="1">
      <alignment horizontal="right" vertical="top" wrapText="1"/>
    </xf>
    <xf numFmtId="167" fontId="8" fillId="0" borderId="8" xfId="5" applyNumberFormat="1" applyFont="1" applyFill="1" applyBorder="1" applyAlignment="1">
      <alignment vertical="top" wrapText="1"/>
    </xf>
    <xf numFmtId="167" fontId="8" fillId="0" borderId="13" xfId="5" applyNumberFormat="1" applyFont="1" applyFill="1" applyBorder="1" applyAlignment="1">
      <alignment vertical="top" wrapText="1"/>
    </xf>
    <xf numFmtId="1" fontId="6" fillId="0" borderId="12" xfId="2" applyNumberFormat="1" applyFont="1" applyFill="1" applyBorder="1" applyAlignment="1">
      <alignment vertical="center" wrapText="1"/>
    </xf>
    <xf numFmtId="0" fontId="8" fillId="0" borderId="4" xfId="3" applyFont="1" applyBorder="1" applyAlignment="1">
      <alignment vertical="top" wrapText="1"/>
    </xf>
    <xf numFmtId="165" fontId="8" fillId="0" borderId="26" xfId="2" applyNumberFormat="1" applyFont="1" applyFill="1" applyBorder="1" applyAlignment="1">
      <alignment vertical="center" wrapText="1"/>
    </xf>
    <xf numFmtId="0" fontId="6" fillId="0" borderId="3" xfId="2" applyFont="1" applyFill="1" applyBorder="1" applyAlignment="1">
      <alignment vertical="center" wrapText="1"/>
    </xf>
    <xf numFmtId="0" fontId="11" fillId="0" borderId="3" xfId="2" applyFont="1" applyFill="1" applyBorder="1" applyAlignment="1">
      <alignment vertical="top" wrapText="1"/>
    </xf>
    <xf numFmtId="165" fontId="8" fillId="0" borderId="37" xfId="2" applyNumberFormat="1" applyFont="1" applyFill="1" applyBorder="1" applyAlignment="1">
      <alignment vertical="center" wrapText="1"/>
    </xf>
    <xf numFmtId="165" fontId="8" fillId="0" borderId="27" xfId="2" applyNumberFormat="1" applyFont="1" applyFill="1" applyBorder="1" applyAlignment="1">
      <alignment vertical="center" wrapText="1"/>
    </xf>
    <xf numFmtId="3" fontId="8" fillId="0" borderId="13" xfId="2" applyNumberFormat="1" applyFont="1" applyFill="1" applyBorder="1" applyAlignment="1">
      <alignment horizontal="right" vertical="center" wrapText="1"/>
    </xf>
    <xf numFmtId="3" fontId="8" fillId="0" borderId="8" xfId="3" applyNumberFormat="1" applyFont="1" applyFill="1" applyBorder="1" applyAlignment="1">
      <alignment horizontal="right" vertical="top" wrapText="1"/>
    </xf>
    <xf numFmtId="3" fontId="8" fillId="0" borderId="13" xfId="3" applyNumberFormat="1" applyFont="1" applyFill="1" applyBorder="1" applyAlignment="1">
      <alignment horizontal="right" vertical="top" wrapText="1"/>
    </xf>
    <xf numFmtId="3" fontId="8" fillId="0" borderId="8" xfId="2" applyNumberFormat="1" applyFill="1" applyBorder="1"/>
    <xf numFmtId="3" fontId="8" fillId="0" borderId="13" xfId="2" applyNumberFormat="1" applyFill="1" applyBorder="1"/>
    <xf numFmtId="0" fontId="6" fillId="0" borderId="11" xfId="2" applyFont="1" applyFill="1" applyBorder="1" applyAlignment="1">
      <alignment horizontal="center" vertical="center" wrapText="1"/>
    </xf>
    <xf numFmtId="0" fontId="8" fillId="0" borderId="38" xfId="2" applyFont="1" applyFill="1" applyBorder="1" applyAlignment="1">
      <alignment horizontal="left" vertical="center" wrapText="1"/>
    </xf>
    <xf numFmtId="3" fontId="8" fillId="0" borderId="40" xfId="0" applyNumberFormat="1" applyFont="1" applyFill="1" applyBorder="1" applyAlignment="1">
      <alignment horizontal="left" vertical="top" wrapText="1"/>
    </xf>
    <xf numFmtId="3" fontId="8" fillId="0" borderId="11" xfId="3" applyNumberFormat="1" applyFont="1" applyBorder="1" applyAlignment="1">
      <alignment horizontal="left" vertical="top" wrapText="1"/>
    </xf>
    <xf numFmtId="3" fontId="8" fillId="0" borderId="11" xfId="3" applyNumberFormat="1" applyFont="1" applyFill="1" applyBorder="1" applyAlignment="1">
      <alignment horizontal="left" vertical="top" wrapText="1"/>
    </xf>
    <xf numFmtId="0" fontId="8" fillId="0" borderId="11" xfId="3" applyFont="1" applyFill="1" applyBorder="1" applyAlignment="1">
      <alignment vertical="top" wrapText="1"/>
    </xf>
    <xf numFmtId="0" fontId="8" fillId="0" borderId="11" xfId="3" applyFont="1" applyBorder="1" applyAlignment="1">
      <alignment vertical="top" wrapText="1"/>
    </xf>
    <xf numFmtId="3" fontId="14" fillId="0" borderId="24" xfId="4" applyNumberFormat="1" applyFont="1" applyFill="1" applyBorder="1" applyAlignment="1">
      <alignment horizontal="right" vertical="center" wrapText="1"/>
    </xf>
    <xf numFmtId="166" fontId="20" fillId="0" borderId="31" xfId="7" applyNumberFormat="1" applyFont="1" applyBorder="1" applyAlignment="1">
      <alignment horizontal="right" vertical="top" wrapText="1"/>
    </xf>
    <xf numFmtId="0" fontId="8" fillId="0" borderId="3" xfId="2" applyFont="1" applyFill="1" applyBorder="1" applyAlignment="1">
      <alignment wrapText="1"/>
    </xf>
    <xf numFmtId="0" fontId="8" fillId="0" borderId="14" xfId="2" applyFont="1" applyFill="1" applyBorder="1" applyAlignment="1">
      <alignment vertical="center" wrapText="1"/>
    </xf>
    <xf numFmtId="0" fontId="8" fillId="0" borderId="14" xfId="2" applyFont="1" applyFill="1" applyBorder="1" applyAlignment="1">
      <alignment horizontal="left" vertical="center" wrapText="1"/>
    </xf>
    <xf numFmtId="0" fontId="6" fillId="0" borderId="14" xfId="2" applyFont="1" applyFill="1" applyBorder="1" applyAlignment="1">
      <alignment vertical="center" wrapText="1"/>
    </xf>
    <xf numFmtId="0" fontId="11" fillId="0" borderId="14" xfId="2" applyFont="1" applyFill="1" applyBorder="1" applyAlignment="1">
      <alignment vertical="center" wrapText="1"/>
    </xf>
    <xf numFmtId="0" fontId="11" fillId="0" borderId="43" xfId="2" applyFont="1" applyFill="1" applyBorder="1" applyAlignment="1">
      <alignment vertical="center" wrapText="1"/>
    </xf>
    <xf numFmtId="3" fontId="14" fillId="0" borderId="28" xfId="4" applyNumberFormat="1" applyFont="1" applyFill="1" applyBorder="1" applyAlignment="1">
      <alignment horizontal="right" vertical="center" wrapText="1"/>
    </xf>
    <xf numFmtId="165" fontId="8" fillId="0" borderId="19" xfId="2" applyNumberFormat="1" applyFill="1" applyBorder="1" applyAlignment="1"/>
    <xf numFmtId="165" fontId="8" fillId="0" borderId="18" xfId="2" applyNumberFormat="1" applyFill="1" applyBorder="1" applyAlignment="1"/>
    <xf numFmtId="1" fontId="11" fillId="0" borderId="8" xfId="2" applyNumberFormat="1" applyFont="1" applyFill="1" applyBorder="1" applyAlignment="1">
      <alignment horizontal="right" vertical="center" wrapText="1"/>
    </xf>
    <xf numFmtId="1" fontId="11" fillId="0" borderId="14" xfId="2" applyNumberFormat="1" applyFont="1" applyFill="1" applyBorder="1" applyAlignment="1">
      <alignment horizontal="right" vertical="center" wrapText="1"/>
    </xf>
    <xf numFmtId="3" fontId="8" fillId="0" borderId="9" xfId="2" applyNumberFormat="1" applyFont="1" applyFill="1" applyBorder="1" applyAlignment="1">
      <alignment horizontal="right" vertical="center" wrapText="1"/>
    </xf>
    <xf numFmtId="3" fontId="14" fillId="0" borderId="44" xfId="4" applyNumberFormat="1" applyFont="1" applyFill="1" applyBorder="1" applyAlignment="1">
      <alignment horizontal="right" vertical="center" wrapText="1"/>
    </xf>
    <xf numFmtId="0" fontId="18" fillId="0" borderId="4" xfId="0" applyFont="1" applyBorder="1"/>
    <xf numFmtId="0" fontId="18" fillId="0" borderId="4" xfId="0" applyFont="1" applyFill="1" applyBorder="1"/>
    <xf numFmtId="166" fontId="21" fillId="0" borderId="4" xfId="0" applyNumberFormat="1" applyFont="1" applyBorder="1"/>
    <xf numFmtId="0" fontId="8" fillId="0" borderId="24" xfId="2" applyFont="1" applyFill="1" applyBorder="1" applyAlignment="1">
      <alignment vertical="center" wrapText="1"/>
    </xf>
    <xf numFmtId="1" fontId="8" fillId="0" borderId="37" xfId="2" quotePrefix="1" applyNumberFormat="1" applyFont="1" applyFill="1" applyBorder="1" applyAlignment="1">
      <alignment vertical="center" wrapText="1"/>
    </xf>
    <xf numFmtId="1" fontId="8" fillId="0" borderId="4" xfId="2" applyNumberFormat="1" applyFont="1" applyFill="1" applyBorder="1" applyAlignment="1">
      <alignment horizontal="left" vertical="center" wrapText="1"/>
    </xf>
    <xf numFmtId="165" fontId="0" fillId="0" borderId="0" xfId="0" applyNumberFormat="1"/>
    <xf numFmtId="0" fontId="8" fillId="0" borderId="31" xfId="2" applyFill="1" applyBorder="1" applyAlignment="1">
      <alignment wrapText="1"/>
    </xf>
    <xf numFmtId="166" fontId="8" fillId="0" borderId="31" xfId="3" applyNumberFormat="1" applyFont="1" applyFill="1" applyBorder="1" applyAlignment="1">
      <alignment vertical="top" wrapText="1"/>
    </xf>
    <xf numFmtId="0" fontId="8" fillId="0" borderId="31" xfId="0" applyFont="1" applyBorder="1" applyAlignment="1">
      <alignment wrapText="1"/>
    </xf>
    <xf numFmtId="165" fontId="8" fillId="0" borderId="20" xfId="2" applyNumberFormat="1" applyFont="1" applyFill="1" applyBorder="1" applyAlignment="1">
      <alignment horizontal="right" vertical="center" wrapText="1"/>
    </xf>
    <xf numFmtId="0" fontId="6" fillId="0" borderId="4" xfId="2" applyFont="1" applyFill="1" applyBorder="1" applyAlignment="1">
      <alignment vertical="center" wrapText="1"/>
    </xf>
    <xf numFmtId="1" fontId="8" fillId="0" borderId="4" xfId="2" quotePrefix="1" applyNumberFormat="1" applyFont="1" applyFill="1" applyBorder="1" applyAlignment="1">
      <alignment vertical="center" wrapText="1"/>
    </xf>
    <xf numFmtId="0" fontId="11" fillId="0" borderId="3" xfId="0" applyFont="1" applyBorder="1" applyAlignment="1">
      <alignment vertical="top" wrapText="1"/>
    </xf>
    <xf numFmtId="3" fontId="11" fillId="0" borderId="8" xfId="0" applyNumberFormat="1" applyFont="1" applyFill="1" applyBorder="1" applyAlignment="1">
      <alignment horizontal="right" vertical="top" wrapText="1"/>
    </xf>
    <xf numFmtId="3" fontId="11" fillId="0" borderId="4" xfId="0" applyNumberFormat="1" applyFont="1" applyFill="1" applyBorder="1" applyAlignment="1">
      <alignment horizontal="right" vertical="top" wrapText="1"/>
    </xf>
    <xf numFmtId="3" fontId="11" fillId="0" borderId="13" xfId="0" applyNumberFormat="1" applyFont="1" applyFill="1" applyBorder="1" applyAlignment="1">
      <alignment horizontal="right" vertical="top" wrapText="1"/>
    </xf>
    <xf numFmtId="0" fontId="11" fillId="0" borderId="11" xfId="0" applyFont="1" applyBorder="1" applyAlignment="1">
      <alignment horizontal="left" vertical="top" wrapText="1"/>
    </xf>
    <xf numFmtId="0" fontId="11" fillId="0" borderId="3" xfId="0" applyFont="1" applyBorder="1" applyAlignment="1">
      <alignment vertical="top"/>
    </xf>
    <xf numFmtId="0" fontId="11" fillId="0" borderId="3" xfId="3" applyFont="1" applyBorder="1" applyAlignment="1">
      <alignment vertical="top" wrapText="1"/>
    </xf>
    <xf numFmtId="3" fontId="11" fillId="0" borderId="8" xfId="3" applyNumberFormat="1" applyFont="1" applyBorder="1" applyAlignment="1">
      <alignment horizontal="right" vertical="top" wrapText="1"/>
    </xf>
    <xf numFmtId="3" fontId="11" fillId="0" borderId="4" xfId="3" applyNumberFormat="1" applyFont="1" applyBorder="1" applyAlignment="1">
      <alignment horizontal="right" vertical="top" wrapText="1"/>
    </xf>
    <xf numFmtId="3" fontId="11" fillId="0" borderId="13" xfId="3" applyNumberFormat="1" applyFont="1" applyBorder="1" applyAlignment="1">
      <alignment horizontal="right" vertical="top" wrapText="1"/>
    </xf>
    <xf numFmtId="3" fontId="11" fillId="0" borderId="11" xfId="3" applyNumberFormat="1" applyFont="1" applyBorder="1" applyAlignment="1">
      <alignment horizontal="left" vertical="top" wrapText="1"/>
    </xf>
    <xf numFmtId="0" fontId="11" fillId="0" borderId="8" xfId="3" applyFont="1" applyBorder="1" applyAlignment="1">
      <alignment vertical="top" wrapText="1"/>
    </xf>
    <xf numFmtId="0" fontId="11" fillId="0" borderId="4" xfId="3" applyFont="1" applyBorder="1" applyAlignment="1">
      <alignment vertical="top" wrapText="1"/>
    </xf>
    <xf numFmtId="0" fontId="11" fillId="0" borderId="13" xfId="3" applyFont="1" applyBorder="1" applyAlignment="1">
      <alignment vertical="top" wrapText="1"/>
    </xf>
    <xf numFmtId="0" fontId="8" fillId="0" borderId="0" xfId="2" applyFont="1" applyFill="1" applyAlignment="1">
      <alignment vertical="top"/>
    </xf>
    <xf numFmtId="0" fontId="8" fillId="0" borderId="2" xfId="2" applyFont="1" applyFill="1" applyBorder="1" applyAlignment="1">
      <alignment vertical="top" wrapText="1"/>
    </xf>
    <xf numFmtId="0" fontId="8" fillId="0" borderId="33" xfId="2" applyFont="1" applyFill="1" applyBorder="1" applyAlignment="1">
      <alignment vertical="top" wrapText="1"/>
    </xf>
    <xf numFmtId="166" fontId="8" fillId="0" borderId="2" xfId="2" applyNumberFormat="1" applyFont="1" applyFill="1" applyBorder="1" applyAlignment="1">
      <alignment vertical="top" wrapText="1"/>
    </xf>
    <xf numFmtId="166" fontId="8" fillId="0" borderId="31" xfId="2" applyNumberFormat="1" applyFont="1" applyFill="1" applyBorder="1" applyAlignment="1">
      <alignment vertical="top" wrapText="1"/>
    </xf>
    <xf numFmtId="166" fontId="8" fillId="0" borderId="31" xfId="0" applyNumberFormat="1" applyFont="1" applyFill="1" applyBorder="1" applyAlignment="1">
      <alignment vertical="top" wrapText="1"/>
    </xf>
    <xf numFmtId="166" fontId="8" fillId="0" borderId="31" xfId="2" applyNumberFormat="1" applyFont="1" applyFill="1" applyBorder="1" applyAlignment="1">
      <alignment vertical="top"/>
    </xf>
    <xf numFmtId="166" fontId="11" fillId="0" borderId="31" xfId="2" applyNumberFormat="1" applyFont="1" applyFill="1" applyBorder="1" applyAlignment="1">
      <alignment vertical="top"/>
    </xf>
    <xf numFmtId="166" fontId="8" fillId="0" borderId="31" xfId="2" applyNumberFormat="1" applyFont="1" applyBorder="1" applyAlignment="1">
      <alignment vertical="top" wrapText="1"/>
    </xf>
    <xf numFmtId="166" fontId="8" fillId="0" borderId="31" xfId="3" applyNumberFormat="1" applyFont="1" applyBorder="1" applyAlignment="1">
      <alignment vertical="top" wrapText="1"/>
    </xf>
    <xf numFmtId="166" fontId="11" fillId="0" borderId="31" xfId="2" applyNumberFormat="1" applyFont="1" applyBorder="1" applyAlignment="1">
      <alignment vertical="top" wrapText="1"/>
    </xf>
    <xf numFmtId="166" fontId="11" fillId="0" borderId="31" xfId="2" applyNumberFormat="1" applyFont="1" applyFill="1" applyBorder="1" applyAlignment="1">
      <alignment vertical="top" wrapText="1"/>
    </xf>
    <xf numFmtId="166" fontId="11" fillId="0" borderId="31" xfId="0" applyNumberFormat="1" applyFont="1" applyFill="1" applyBorder="1" applyAlignment="1">
      <alignment horizontal="right" vertical="top" wrapText="1"/>
    </xf>
    <xf numFmtId="166" fontId="8" fillId="0" borderId="31" xfId="2" applyNumberFormat="1" applyFont="1" applyBorder="1" applyAlignment="1">
      <alignment vertical="top"/>
    </xf>
    <xf numFmtId="166" fontId="8" fillId="0" borderId="33" xfId="2" applyNumberFormat="1" applyFont="1" applyBorder="1" applyAlignment="1">
      <alignment vertical="top" wrapText="1"/>
    </xf>
    <xf numFmtId="166" fontId="14" fillId="0" borderId="42" xfId="4" applyNumberFormat="1" applyFont="1" applyFill="1" applyBorder="1" applyAlignment="1">
      <alignment horizontal="right" vertical="top" wrapText="1"/>
    </xf>
    <xf numFmtId="166" fontId="0" fillId="0" borderId="0" xfId="0" applyNumberFormat="1"/>
    <xf numFmtId="0" fontId="8" fillId="0" borderId="7" xfId="2" applyFont="1" applyFill="1" applyBorder="1" applyAlignment="1">
      <alignment vertical="top" wrapText="1"/>
    </xf>
    <xf numFmtId="165" fontId="8" fillId="0" borderId="6" xfId="2" applyNumberFormat="1" applyFont="1" applyFill="1" applyBorder="1" applyAlignment="1">
      <alignment vertical="top" wrapText="1"/>
    </xf>
    <xf numFmtId="165" fontId="8" fillId="0" borderId="8" xfId="2" applyNumberFormat="1" applyFont="1" applyFill="1" applyBorder="1" applyAlignment="1">
      <alignment vertical="top" wrapText="1"/>
    </xf>
    <xf numFmtId="165" fontId="8" fillId="0" borderId="4" xfId="2" applyNumberFormat="1" applyFont="1" applyFill="1" applyBorder="1" applyAlignment="1">
      <alignment vertical="top" wrapText="1"/>
    </xf>
    <xf numFmtId="165" fontId="8" fillId="0" borderId="13" xfId="2" applyNumberFormat="1" applyFont="1" applyFill="1" applyBorder="1" applyAlignment="1">
      <alignment vertical="top" wrapText="1"/>
    </xf>
    <xf numFmtId="0" fontId="8" fillId="0" borderId="11" xfId="2" applyFont="1" applyFill="1" applyBorder="1" applyAlignment="1">
      <alignment horizontal="left" vertical="top" wrapText="1"/>
    </xf>
    <xf numFmtId="165" fontId="6" fillId="0" borderId="8" xfId="2" applyNumberFormat="1" applyFont="1" applyFill="1" applyBorder="1" applyAlignment="1">
      <alignment vertical="top" wrapText="1"/>
    </xf>
    <xf numFmtId="165" fontId="6" fillId="0" borderId="4" xfId="2" applyNumberFormat="1" applyFont="1" applyFill="1" applyBorder="1" applyAlignment="1">
      <alignment vertical="top" wrapText="1"/>
    </xf>
    <xf numFmtId="165" fontId="6" fillId="0" borderId="13" xfId="2" applyNumberFormat="1" applyFont="1" applyFill="1" applyBorder="1" applyAlignment="1">
      <alignment vertical="top" wrapText="1"/>
    </xf>
    <xf numFmtId="0" fontId="6" fillId="0" borderId="11" xfId="2" applyFont="1" applyFill="1" applyBorder="1" applyAlignment="1">
      <alignment horizontal="center" vertical="top" wrapText="1"/>
    </xf>
    <xf numFmtId="3" fontId="8" fillId="0" borderId="8" xfId="2" applyNumberFormat="1" applyFont="1" applyBorder="1" applyAlignment="1">
      <alignment vertical="top"/>
    </xf>
    <xf numFmtId="3" fontId="8" fillId="0" borderId="4" xfId="2" applyNumberFormat="1" applyFont="1" applyBorder="1" applyAlignment="1">
      <alignment vertical="top"/>
    </xf>
    <xf numFmtId="3" fontId="8" fillId="0" borderId="13" xfId="2" applyNumberFormat="1" applyFont="1" applyBorder="1" applyAlignment="1">
      <alignment vertical="top"/>
    </xf>
    <xf numFmtId="0" fontId="6" fillId="0" borderId="11" xfId="2" applyFont="1" applyFill="1" applyBorder="1" applyAlignment="1">
      <alignment vertical="top" wrapText="1"/>
    </xf>
    <xf numFmtId="3" fontId="11" fillId="0" borderId="8" xfId="0" applyNumberFormat="1" applyFont="1" applyBorder="1" applyAlignment="1">
      <alignment horizontal="right" vertical="top" wrapText="1"/>
    </xf>
    <xf numFmtId="3" fontId="11" fillId="0" borderId="4" xfId="0" applyNumberFormat="1" applyFont="1" applyBorder="1" applyAlignment="1">
      <alignment horizontal="right" vertical="top" wrapText="1"/>
    </xf>
    <xf numFmtId="3" fontId="11" fillId="0" borderId="13" xfId="0" applyNumberFormat="1" applyFont="1" applyBorder="1" applyAlignment="1">
      <alignment horizontal="right" vertical="top" wrapText="1"/>
    </xf>
    <xf numFmtId="3" fontId="11" fillId="0" borderId="11" xfId="0" applyNumberFormat="1" applyFont="1" applyBorder="1" applyAlignment="1">
      <alignment horizontal="left" vertical="top" wrapText="1"/>
    </xf>
    <xf numFmtId="0" fontId="8" fillId="0" borderId="11" xfId="2" applyBorder="1" applyAlignment="1">
      <alignment horizontal="left" vertical="top" wrapText="1"/>
    </xf>
    <xf numFmtId="0" fontId="6" fillId="0" borderId="11" xfId="2" applyFont="1" applyFill="1" applyBorder="1" applyAlignment="1">
      <alignment horizontal="left" vertical="top" wrapText="1"/>
    </xf>
    <xf numFmtId="0" fontId="8" fillId="0" borderId="3" xfId="2" applyFill="1" applyBorder="1" applyAlignment="1">
      <alignment vertical="top"/>
    </xf>
    <xf numFmtId="165" fontId="8" fillId="0" borderId="8" xfId="2" applyNumberFormat="1" applyFill="1" applyBorder="1" applyAlignment="1">
      <alignment vertical="top"/>
    </xf>
    <xf numFmtId="165" fontId="8" fillId="0" borderId="4" xfId="2" applyNumberFormat="1" applyFill="1" applyBorder="1" applyAlignment="1">
      <alignment vertical="top"/>
    </xf>
    <xf numFmtId="165" fontId="8" fillId="0" borderId="13" xfId="2" applyNumberFormat="1" applyFill="1" applyBorder="1" applyAlignment="1">
      <alignment vertical="top"/>
    </xf>
    <xf numFmtId="0" fontId="8" fillId="0" borderId="11" xfId="2" applyFill="1" applyBorder="1" applyAlignment="1">
      <alignment vertical="top"/>
    </xf>
    <xf numFmtId="3" fontId="0" fillId="0" borderId="8" xfId="1" applyNumberFormat="1" applyFont="1" applyBorder="1" applyAlignment="1">
      <alignment vertical="top"/>
    </xf>
    <xf numFmtId="3" fontId="0" fillId="0" borderId="4" xfId="1" applyNumberFormat="1" applyFont="1" applyBorder="1" applyAlignment="1">
      <alignment vertical="top"/>
    </xf>
    <xf numFmtId="3" fontId="0" fillId="0" borderId="13" xfId="1" applyNumberFormat="1" applyFont="1" applyBorder="1" applyAlignment="1">
      <alignment vertical="top"/>
    </xf>
    <xf numFmtId="3" fontId="11" fillId="0" borderId="11" xfId="0" applyNumberFormat="1" applyFont="1" applyFill="1" applyBorder="1" applyAlignment="1">
      <alignment horizontal="left" vertical="top" wrapText="1"/>
    </xf>
    <xf numFmtId="0" fontId="12" fillId="0" borderId="11" xfId="2" applyFont="1" applyFill="1" applyBorder="1" applyAlignment="1">
      <alignment horizontal="left" vertical="top" wrapText="1"/>
    </xf>
    <xf numFmtId="3" fontId="8" fillId="0" borderId="11" xfId="2" applyNumberFormat="1" applyFont="1" applyFill="1" applyBorder="1" applyAlignment="1">
      <alignment horizontal="right" vertical="top" wrapText="1"/>
    </xf>
    <xf numFmtId="3" fontId="8" fillId="0" borderId="11" xfId="2" applyNumberFormat="1" applyFont="1" applyFill="1" applyBorder="1" applyAlignment="1">
      <alignment horizontal="left" vertical="top" wrapText="1"/>
    </xf>
    <xf numFmtId="0" fontId="11" fillId="0" borderId="11" xfId="3" applyFont="1" applyBorder="1" applyAlignment="1">
      <alignment vertical="top" wrapText="1"/>
    </xf>
    <xf numFmtId="1" fontId="14" fillId="2" borderId="28" xfId="4" applyNumberFormat="1" applyFont="1" applyFill="1" applyBorder="1" applyAlignment="1">
      <alignment horizontal="center" vertical="top" wrapText="1"/>
    </xf>
    <xf numFmtId="0" fontId="14" fillId="2" borderId="16" xfId="4" applyFont="1" applyFill="1" applyBorder="1" applyAlignment="1">
      <alignment horizontal="left" vertical="top" wrapText="1"/>
    </xf>
    <xf numFmtId="0" fontId="11" fillId="0" borderId="41" xfId="2" applyFont="1" applyFill="1" applyBorder="1" applyAlignment="1">
      <alignment vertical="top" wrapText="1"/>
    </xf>
    <xf numFmtId="0" fontId="8" fillId="0" borderId="0" xfId="2" applyFont="1" applyFill="1" applyBorder="1" applyAlignment="1">
      <alignment horizontal="left" vertical="top" wrapText="1"/>
    </xf>
    <xf numFmtId="3" fontId="8" fillId="0" borderId="0" xfId="2" applyNumberFormat="1" applyFill="1" applyAlignment="1">
      <alignment vertical="top"/>
    </xf>
    <xf numFmtId="0" fontId="8" fillId="0" borderId="0" xfId="2" applyFill="1" applyAlignment="1">
      <alignment vertical="top"/>
    </xf>
    <xf numFmtId="1" fontId="6" fillId="0" borderId="4" xfId="2" applyNumberFormat="1" applyFont="1" applyFill="1" applyBorder="1" applyAlignment="1">
      <alignment horizontal="center" vertical="center" wrapText="1"/>
    </xf>
    <xf numFmtId="1" fontId="6" fillId="0" borderId="8" xfId="2" applyNumberFormat="1" applyFont="1" applyFill="1" applyBorder="1" applyAlignment="1">
      <alignment horizontal="center" vertical="top" wrapText="1"/>
    </xf>
    <xf numFmtId="1" fontId="11" fillId="0" borderId="0" xfId="2" applyNumberFormat="1" applyFont="1" applyFill="1" applyBorder="1" applyAlignment="1">
      <alignment horizontal="center"/>
    </xf>
    <xf numFmtId="1" fontId="11" fillId="0" borderId="6" xfId="2" applyNumberFormat="1" applyFont="1" applyFill="1" applyBorder="1" applyAlignment="1">
      <alignment horizontal="center" vertical="top" wrapText="1"/>
    </xf>
    <xf numFmtId="1" fontId="11" fillId="0" borderId="8" xfId="2" applyNumberFormat="1" applyFont="1" applyFill="1" applyBorder="1" applyAlignment="1">
      <alignment horizontal="center" vertical="top" wrapText="1"/>
    </xf>
    <xf numFmtId="1" fontId="11" fillId="0" borderId="8" xfId="0" applyNumberFormat="1" applyFont="1" applyBorder="1" applyAlignment="1">
      <alignment horizontal="center" vertical="top" wrapText="1"/>
    </xf>
    <xf numFmtId="0" fontId="11" fillId="0" borderId="8" xfId="0" applyFont="1" applyBorder="1" applyAlignment="1">
      <alignment horizontal="center" vertical="top" wrapText="1"/>
    </xf>
    <xf numFmtId="1" fontId="11" fillId="0" borderId="8" xfId="2" quotePrefix="1" applyNumberFormat="1" applyFont="1" applyFill="1" applyBorder="1" applyAlignment="1">
      <alignment horizontal="center" vertical="top" wrapText="1"/>
    </xf>
    <xf numFmtId="1" fontId="11" fillId="0" borderId="8" xfId="3" applyNumberFormat="1" applyFont="1" applyBorder="1" applyAlignment="1">
      <alignment horizontal="center" vertical="top" wrapText="1"/>
    </xf>
    <xf numFmtId="1" fontId="11" fillId="0" borderId="8" xfId="3" applyNumberFormat="1" applyFont="1" applyFill="1" applyBorder="1" applyAlignment="1">
      <alignment horizontal="center" vertical="top" wrapText="1"/>
    </xf>
    <xf numFmtId="0" fontId="5" fillId="0" borderId="8" xfId="2" applyFont="1" applyBorder="1" applyAlignment="1">
      <alignment horizontal="center" vertical="top" wrapText="1"/>
    </xf>
    <xf numFmtId="1" fontId="11" fillId="0" borderId="8" xfId="2" applyNumberFormat="1" applyFont="1" applyFill="1" applyBorder="1" applyAlignment="1">
      <alignment horizontal="center" vertical="top"/>
    </xf>
    <xf numFmtId="0" fontId="5" fillId="0" borderId="8" xfId="2" applyFont="1" applyFill="1" applyBorder="1" applyAlignment="1">
      <alignment horizontal="center" vertical="top" wrapText="1"/>
    </xf>
    <xf numFmtId="0" fontId="11" fillId="0" borderId="8" xfId="3" applyFont="1" applyBorder="1" applyAlignment="1">
      <alignment horizontal="center" vertical="top" wrapText="1"/>
    </xf>
    <xf numFmtId="1" fontId="11" fillId="0" borderId="0" xfId="2" applyNumberFormat="1" applyFont="1" applyFill="1" applyBorder="1" applyAlignment="1">
      <alignment horizontal="center" vertical="top"/>
    </xf>
    <xf numFmtId="1" fontId="11" fillId="0" borderId="0" xfId="2" applyNumberFormat="1" applyFont="1" applyFill="1" applyAlignment="1">
      <alignment horizontal="center" vertical="top"/>
    </xf>
    <xf numFmtId="1" fontId="11" fillId="0" borderId="0" xfId="2" applyNumberFormat="1" applyFont="1" applyFill="1" applyAlignment="1">
      <alignment horizontal="center"/>
    </xf>
    <xf numFmtId="166" fontId="8" fillId="0" borderId="14" xfId="2" applyNumberFormat="1" applyFont="1" applyBorder="1" applyAlignment="1">
      <alignment vertical="top" wrapText="1"/>
    </xf>
    <xf numFmtId="1" fontId="8" fillId="0" borderId="3" xfId="2" quotePrefix="1" applyNumberFormat="1" applyFont="1" applyFill="1" applyBorder="1" applyAlignment="1">
      <alignment horizontal="left" vertical="top" wrapText="1"/>
    </xf>
    <xf numFmtId="1" fontId="14" fillId="2" borderId="0" xfId="4" applyNumberFormat="1" applyFont="1" applyFill="1" applyBorder="1" applyAlignment="1">
      <alignment horizontal="center" vertical="top" wrapText="1"/>
    </xf>
    <xf numFmtId="0" fontId="14" fillId="2" borderId="0" xfId="4" applyFont="1" applyFill="1" applyBorder="1" applyAlignment="1">
      <alignment horizontal="left" vertical="top" wrapText="1"/>
    </xf>
    <xf numFmtId="3" fontId="14" fillId="2" borderId="0" xfId="4" applyNumberFormat="1" applyFont="1" applyFill="1" applyBorder="1" applyAlignment="1">
      <alignment horizontal="right" vertical="top" wrapText="1"/>
    </xf>
    <xf numFmtId="0" fontId="11" fillId="0" borderId="0" xfId="2" applyFont="1" applyFill="1" applyBorder="1" applyAlignment="1">
      <alignment vertical="top" wrapText="1"/>
    </xf>
    <xf numFmtId="166" fontId="14" fillId="0" borderId="0" xfId="4" applyNumberFormat="1" applyFont="1" applyFill="1" applyBorder="1" applyAlignment="1">
      <alignment horizontal="right" vertical="top" wrapText="1"/>
    </xf>
    <xf numFmtId="1" fontId="9" fillId="0" borderId="0" xfId="2" applyNumberFormat="1" applyFont="1" applyFill="1" applyAlignment="1">
      <alignment horizontal="left"/>
    </xf>
    <xf numFmtId="0" fontId="12" fillId="0" borderId="8" xfId="2" applyFont="1" applyFill="1" applyBorder="1" applyAlignment="1">
      <alignment horizontal="left" vertical="top" wrapText="1"/>
    </xf>
    <xf numFmtId="0" fontId="12" fillId="0" borderId="3" xfId="2" applyFont="1" applyFill="1" applyBorder="1" applyAlignment="1">
      <alignment horizontal="left" vertical="top" wrapText="1"/>
    </xf>
    <xf numFmtId="0" fontId="8" fillId="0" borderId="3" xfId="2" applyFont="1" applyFill="1" applyBorder="1" applyAlignment="1">
      <alignment horizontal="left" vertical="top" wrapText="1"/>
    </xf>
    <xf numFmtId="0" fontId="8" fillId="0" borderId="18" xfId="2" applyFill="1" applyBorder="1" applyAlignment="1">
      <alignment wrapText="1"/>
    </xf>
    <xf numFmtId="0" fontId="8" fillId="0" borderId="3" xfId="0" applyFont="1" applyFill="1" applyBorder="1" applyAlignment="1">
      <alignment vertical="top" wrapText="1"/>
    </xf>
    <xf numFmtId="0" fontId="23" fillId="0" borderId="0" xfId="0" applyFont="1"/>
    <xf numFmtId="0" fontId="24" fillId="0" borderId="6" xfId="0" applyFont="1" applyBorder="1"/>
    <xf numFmtId="0" fontId="25" fillId="0" borderId="1" xfId="0" applyFont="1" applyBorder="1"/>
    <xf numFmtId="0" fontId="25" fillId="0" borderId="12" xfId="0" applyFont="1" applyBorder="1"/>
    <xf numFmtId="0" fontId="24" fillId="0" borderId="8" xfId="0" applyFont="1" applyBorder="1"/>
    <xf numFmtId="1" fontId="24" fillId="0" borderId="4" xfId="0" applyNumberFormat="1" applyFont="1" applyBorder="1"/>
    <xf numFmtId="1" fontId="24" fillId="0" borderId="13" xfId="0" applyNumberFormat="1" applyFont="1" applyBorder="1"/>
    <xf numFmtId="0" fontId="25" fillId="7" borderId="28" xfId="0" applyFont="1" applyFill="1" applyBorder="1"/>
    <xf numFmtId="1" fontId="25" fillId="7" borderId="17" xfId="0" applyNumberFormat="1" applyFont="1" applyFill="1" applyBorder="1"/>
    <xf numFmtId="1" fontId="25" fillId="7" borderId="24" xfId="0" applyNumberFormat="1" applyFont="1" applyFill="1" applyBorder="1"/>
    <xf numFmtId="165" fontId="8" fillId="0" borderId="0" xfId="2" applyNumberFormat="1" applyAlignment="1">
      <alignment wrapText="1"/>
    </xf>
    <xf numFmtId="1" fontId="11" fillId="0" borderId="8" xfId="2" applyNumberFormat="1" applyFont="1" applyBorder="1" applyAlignment="1">
      <alignment horizontal="center" vertical="top" wrapText="1"/>
    </xf>
    <xf numFmtId="3" fontId="8" fillId="0" borderId="45" xfId="3" applyNumberFormat="1" applyFont="1" applyFill="1" applyBorder="1" applyAlignment="1">
      <alignment horizontal="left" vertical="top" wrapText="1"/>
    </xf>
    <xf numFmtId="3" fontId="14" fillId="2" borderId="44" xfId="4" applyNumberFormat="1" applyFont="1" applyFill="1" applyBorder="1" applyAlignment="1">
      <alignment horizontal="right" vertical="top" wrapText="1"/>
    </xf>
    <xf numFmtId="165" fontId="8" fillId="0" borderId="2" xfId="2" applyNumberFormat="1" applyFont="1" applyFill="1" applyBorder="1" applyAlignment="1">
      <alignment vertical="top" wrapText="1"/>
    </xf>
    <xf numFmtId="0" fontId="26" fillId="0" borderId="0" xfId="0" applyFont="1" applyAlignment="1">
      <alignment vertical="center" wrapText="1"/>
    </xf>
    <xf numFmtId="1" fontId="11" fillId="0" borderId="8" xfId="2" applyNumberFormat="1" applyFont="1" applyFill="1" applyBorder="1" applyAlignment="1">
      <alignment horizontal="left" vertical="top" wrapText="1"/>
    </xf>
    <xf numFmtId="3" fontId="8" fillId="0" borderId="3" xfId="0" applyNumberFormat="1" applyFont="1" applyFill="1" applyBorder="1" applyAlignment="1">
      <alignment horizontal="right" vertical="top" wrapText="1"/>
    </xf>
    <xf numFmtId="0" fontId="8" fillId="0" borderId="4" xfId="0" applyFont="1" applyBorder="1" applyAlignment="1">
      <alignment wrapText="1"/>
    </xf>
    <xf numFmtId="166" fontId="11" fillId="0" borderId="31" xfId="3" applyNumberFormat="1" applyFont="1" applyBorder="1" applyAlignment="1">
      <alignment vertical="top" wrapText="1"/>
    </xf>
    <xf numFmtId="0" fontId="8" fillId="8" borderId="3" xfId="3" applyFont="1" applyFill="1" applyBorder="1" applyAlignment="1">
      <alignment vertical="top" wrapText="1"/>
    </xf>
    <xf numFmtId="3" fontId="8" fillId="8" borderId="8" xfId="0" applyNumberFormat="1" applyFont="1" applyFill="1" applyBorder="1" applyAlignment="1">
      <alignment horizontal="right" vertical="top" wrapText="1"/>
    </xf>
    <xf numFmtId="3" fontId="8" fillId="8" borderId="4" xfId="0" applyNumberFormat="1" applyFont="1" applyFill="1" applyBorder="1" applyAlignment="1">
      <alignment horizontal="right" vertical="top" wrapText="1"/>
    </xf>
    <xf numFmtId="3" fontId="8" fillId="8" borderId="13" xfId="0" applyNumberFormat="1" applyFont="1" applyFill="1" applyBorder="1" applyAlignment="1">
      <alignment horizontal="right" vertical="top" wrapText="1"/>
    </xf>
    <xf numFmtId="3" fontId="27" fillId="8" borderId="4" xfId="0" applyNumberFormat="1" applyFont="1" applyFill="1" applyBorder="1" applyAlignment="1">
      <alignment horizontal="right" vertical="top" wrapText="1"/>
    </xf>
    <xf numFmtId="3" fontId="8" fillId="8" borderId="13" xfId="0" applyNumberFormat="1" applyFont="1" applyFill="1" applyBorder="1" applyAlignment="1">
      <alignment horizontal="left" vertical="top" wrapText="1"/>
    </xf>
    <xf numFmtId="3" fontId="8" fillId="8" borderId="37" xfId="0" applyNumberFormat="1" applyFont="1" applyFill="1" applyBorder="1" applyAlignment="1">
      <alignment horizontal="right" vertical="top" wrapText="1"/>
    </xf>
    <xf numFmtId="3" fontId="8" fillId="8" borderId="26" xfId="0" applyNumberFormat="1" applyFont="1" applyFill="1" applyBorder="1" applyAlignment="1">
      <alignment horizontal="right" vertical="top" wrapText="1"/>
    </xf>
    <xf numFmtId="3" fontId="8" fillId="8" borderId="27" xfId="0" applyNumberFormat="1" applyFont="1" applyFill="1" applyBorder="1" applyAlignment="1">
      <alignment horizontal="right" vertical="top" wrapText="1"/>
    </xf>
    <xf numFmtId="3" fontId="8" fillId="0" borderId="38" xfId="0" applyNumberFormat="1" applyFont="1" applyFill="1" applyBorder="1" applyAlignment="1">
      <alignment horizontal="left" vertical="top" wrapText="1"/>
    </xf>
    <xf numFmtId="3" fontId="8" fillId="0" borderId="0" xfId="2" applyNumberFormat="1" applyAlignment="1">
      <alignment wrapText="1"/>
    </xf>
    <xf numFmtId="3" fontId="8" fillId="0" borderId="30" xfId="0" applyNumberFormat="1" applyFont="1" applyFill="1" applyBorder="1" applyAlignment="1">
      <alignment horizontal="right" vertical="top" wrapText="1"/>
    </xf>
    <xf numFmtId="3" fontId="8" fillId="0" borderId="20" xfId="0" applyNumberFormat="1" applyFont="1" applyFill="1" applyBorder="1" applyAlignment="1">
      <alignment horizontal="right" vertical="top" wrapText="1"/>
    </xf>
    <xf numFmtId="0" fontId="27" fillId="0" borderId="0" xfId="2" applyFont="1" applyAlignment="1">
      <alignment wrapText="1"/>
    </xf>
    <xf numFmtId="0" fontId="6" fillId="0" borderId="30" xfId="2" applyFont="1" applyFill="1" applyBorder="1" applyAlignment="1">
      <alignment horizontal="left" vertical="top" wrapText="1"/>
    </xf>
    <xf numFmtId="0" fontId="6" fillId="0" borderId="14" xfId="2" applyFont="1" applyFill="1" applyBorder="1" applyAlignment="1">
      <alignment horizontal="left" vertical="top" wrapText="1"/>
    </xf>
    <xf numFmtId="0" fontId="6" fillId="0" borderId="8" xfId="2" applyFont="1" applyFill="1" applyBorder="1" applyAlignment="1">
      <alignment horizontal="left" vertical="top" wrapText="1"/>
    </xf>
    <xf numFmtId="0" fontId="6" fillId="0" borderId="3" xfId="2" applyFont="1" applyFill="1" applyBorder="1" applyAlignment="1">
      <alignment horizontal="left" vertical="top" wrapText="1"/>
    </xf>
    <xf numFmtId="1" fontId="6" fillId="0" borderId="8" xfId="2" applyNumberFormat="1" applyFont="1" applyFill="1" applyBorder="1" applyAlignment="1">
      <alignment horizontal="left" vertical="top" wrapText="1"/>
    </xf>
    <xf numFmtId="1" fontId="6" fillId="0" borderId="3" xfId="2" quotePrefix="1" applyNumberFormat="1" applyFont="1" applyFill="1" applyBorder="1" applyAlignment="1">
      <alignment horizontal="left" vertical="top" wrapText="1"/>
    </xf>
    <xf numFmtId="1" fontId="6" fillId="0" borderId="3" xfId="2" applyNumberFormat="1" applyFont="1" applyFill="1" applyBorder="1" applyAlignment="1">
      <alignment horizontal="left" vertical="top" wrapText="1"/>
    </xf>
    <xf numFmtId="165" fontId="10" fillId="0" borderId="34" xfId="2" applyNumberFormat="1" applyFont="1" applyFill="1" applyBorder="1" applyAlignment="1">
      <alignment horizontal="center"/>
    </xf>
    <xf numFmtId="165" fontId="10" fillId="0" borderId="35" xfId="2" applyNumberFormat="1" applyFont="1" applyFill="1" applyBorder="1" applyAlignment="1">
      <alignment horizontal="center"/>
    </xf>
    <xf numFmtId="165" fontId="10" fillId="0" borderId="36" xfId="2" applyNumberFormat="1" applyFont="1" applyFill="1" applyBorder="1" applyAlignment="1">
      <alignment horizontal="center"/>
    </xf>
    <xf numFmtId="0" fontId="11" fillId="0" borderId="26" xfId="2" applyFont="1" applyFill="1" applyBorder="1" applyAlignment="1">
      <alignment horizontal="left" wrapText="1"/>
    </xf>
    <xf numFmtId="0" fontId="11" fillId="0" borderId="32" xfId="2" applyFont="1" applyFill="1" applyBorder="1" applyAlignment="1">
      <alignment horizontal="left" wrapText="1"/>
    </xf>
    <xf numFmtId="1" fontId="6" fillId="0" borderId="30" xfId="2" applyNumberFormat="1" applyFont="1" applyFill="1" applyBorder="1" applyAlignment="1">
      <alignment horizontal="left" vertical="center" wrapText="1"/>
    </xf>
    <xf numFmtId="1" fontId="6" fillId="0" borderId="11" xfId="2" applyNumberFormat="1" applyFont="1" applyFill="1" applyBorder="1" applyAlignment="1">
      <alignment horizontal="left" vertical="center" wrapText="1"/>
    </xf>
    <xf numFmtId="1" fontId="11" fillId="0" borderId="30" xfId="2" applyNumberFormat="1" applyFont="1" applyFill="1" applyBorder="1" applyAlignment="1">
      <alignment horizontal="left" vertical="center" wrapText="1"/>
    </xf>
    <xf numFmtId="1" fontId="11" fillId="0" borderId="20" xfId="2" quotePrefix="1" applyNumberFormat="1" applyFont="1" applyFill="1" applyBorder="1" applyAlignment="1">
      <alignment horizontal="left" vertical="center" wrapText="1"/>
    </xf>
    <xf numFmtId="1" fontId="11" fillId="0" borderId="20" xfId="2" applyNumberFormat="1" applyFont="1" applyFill="1" applyBorder="1" applyAlignment="1">
      <alignment horizontal="left" vertical="center" wrapText="1"/>
    </xf>
    <xf numFmtId="0" fontId="8" fillId="0" borderId="19" xfId="2" applyBorder="1" applyAlignment="1">
      <alignment horizontal="left"/>
    </xf>
    <xf numFmtId="0" fontId="8" fillId="0" borderId="0" xfId="2" applyAlignment="1">
      <alignment horizontal="left"/>
    </xf>
    <xf numFmtId="0" fontId="22" fillId="6" borderId="0" xfId="2" applyFont="1" applyFill="1" applyAlignment="1">
      <alignment horizontal="center"/>
    </xf>
  </cellXfs>
  <cellStyles count="8">
    <cellStyle name="1000-sep (2 dec) 2" xfId="1"/>
    <cellStyle name="Komma 2" xfId="5"/>
    <cellStyle name="Komma 3" xfId="6"/>
    <cellStyle name="Normal" xfId="0" builtinId="0"/>
    <cellStyle name="Normal 2" xfId="2"/>
    <cellStyle name="Normal 2 2" xfId="7"/>
    <cellStyle name="Normal 4" xfId="3"/>
    <cellStyle name="Normal_Alle" xfId="4"/>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GET/Budget%202013-16/Resultatopg&#248;relse/Rapport%20anl&#230;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able"/>
      <sheetName val="Graph"/>
    </sheetNames>
    <sheetDataSet>
      <sheetData sheetId="0"/>
      <sheetData sheetId="1">
        <row r="22">
          <cell r="M22">
            <v>11.2</v>
          </cell>
        </row>
        <row r="30">
          <cell r="M30">
            <v>0</v>
          </cell>
          <cell r="O30">
            <v>1E-4</v>
          </cell>
        </row>
      </sheetData>
      <sheetData sheetId="2"/>
    </sheetDataSet>
  </externalBook>
</externalLink>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windowProtection="1" workbookViewId="0">
      <selection activeCell="C11" sqref="C11:C13"/>
    </sheetView>
  </sheetViews>
  <sheetFormatPr defaultRowHeight="15" x14ac:dyDescent="0.25"/>
  <cols>
    <col min="1" max="1" width="40.140625" bestFit="1" customWidth="1"/>
    <col min="2" max="2" width="12.5703125" bestFit="1" customWidth="1"/>
    <col min="3" max="5" width="8.140625" customWidth="1"/>
  </cols>
  <sheetData>
    <row r="1" spans="1:12" ht="28.5" customHeight="1" x14ac:dyDescent="0.25">
      <c r="A1" s="4" t="s">
        <v>78</v>
      </c>
      <c r="B1" s="5"/>
      <c r="C1" s="4"/>
      <c r="D1" s="4"/>
      <c r="E1" s="4"/>
    </row>
    <row r="2" spans="1:12" ht="28.5" customHeight="1" x14ac:dyDescent="0.25">
      <c r="A2" s="4"/>
      <c r="B2" s="5"/>
      <c r="C2" s="4"/>
      <c r="D2" s="4"/>
      <c r="E2" s="4"/>
    </row>
    <row r="3" spans="1:12" s="124" customFormat="1" x14ac:dyDescent="0.25">
      <c r="A3" s="125" t="s">
        <v>58</v>
      </c>
      <c r="B3" s="127" t="s">
        <v>59</v>
      </c>
      <c r="C3" s="126" t="s">
        <v>60</v>
      </c>
      <c r="D3" s="126" t="s">
        <v>61</v>
      </c>
      <c r="E3" s="126" t="s">
        <v>117</v>
      </c>
    </row>
    <row r="4" spans="1:12" x14ac:dyDescent="0.25">
      <c r="A4" s="128" t="s">
        <v>19</v>
      </c>
      <c r="B4" s="115">
        <v>-3950.2</v>
      </c>
      <c r="C4" s="114">
        <v>-3970.4</v>
      </c>
      <c r="D4" s="114">
        <v>-4107.2</v>
      </c>
      <c r="E4" s="114">
        <v>-4196.8999999999996</v>
      </c>
    </row>
    <row r="5" spans="1:12" x14ac:dyDescent="0.25">
      <c r="A5" s="128" t="s">
        <v>18</v>
      </c>
      <c r="B5" s="115">
        <v>-1856.1</v>
      </c>
      <c r="C5" s="114">
        <v>-1803.7</v>
      </c>
      <c r="D5" s="114">
        <v>-1811.2</v>
      </c>
      <c r="E5" s="114">
        <v>-1835.2</v>
      </c>
    </row>
    <row r="6" spans="1:12" x14ac:dyDescent="0.25">
      <c r="A6" s="129" t="s">
        <v>0</v>
      </c>
      <c r="B6" s="115">
        <f>Total!B15/1000</f>
        <v>1.3237000000000001</v>
      </c>
      <c r="C6" s="114">
        <f>Total!C15/1000</f>
        <v>6.4933999999999994</v>
      </c>
      <c r="D6" s="114">
        <f>Total!D15/1000</f>
        <v>6.5075000000000003</v>
      </c>
      <c r="E6" s="114">
        <f>Total!E15/1000</f>
        <v>2.2195999999999998</v>
      </c>
    </row>
    <row r="7" spans="1:12" x14ac:dyDescent="0.25">
      <c r="A7" s="130" t="s">
        <v>17</v>
      </c>
      <c r="B7" s="117">
        <f>B8+B14</f>
        <v>5654.9535982899997</v>
      </c>
      <c r="C7" s="116">
        <f t="shared" ref="C7:E7" si="0">C8+C14</f>
        <v>5799.998275089999</v>
      </c>
      <c r="D7" s="116">
        <f t="shared" si="0"/>
        <v>5891.5456490550005</v>
      </c>
      <c r="E7" s="116">
        <f t="shared" si="0"/>
        <v>5997.8475038555007</v>
      </c>
    </row>
    <row r="8" spans="1:12" x14ac:dyDescent="0.25">
      <c r="A8" s="130" t="s">
        <v>140</v>
      </c>
      <c r="B8" s="117">
        <f>B9+B11+B12+B13</f>
        <v>3810.9681011000002</v>
      </c>
      <c r="C8" s="116">
        <f t="shared" ref="C8:E8" si="1">C9+C11+C12+C13</f>
        <v>3920.7378567199999</v>
      </c>
      <c r="D8" s="116">
        <f t="shared" si="1"/>
        <v>3984.3883710750001</v>
      </c>
      <c r="E8" s="116">
        <f t="shared" si="1"/>
        <v>4064.7044353054998</v>
      </c>
      <c r="F8" s="217"/>
      <c r="G8" s="217"/>
      <c r="H8" s="217"/>
      <c r="I8" s="217"/>
    </row>
    <row r="9" spans="1:12" x14ac:dyDescent="0.25">
      <c r="A9" s="131" t="s">
        <v>116</v>
      </c>
      <c r="B9" s="115">
        <f>3782.2652511+29.137</f>
        <v>3811.4022511000003</v>
      </c>
      <c r="C9" s="114">
        <f>3837.40279187+43.334</f>
        <v>3880.7367918699997</v>
      </c>
      <c r="D9" s="114">
        <f>3912.12733506+45.461</f>
        <v>3957.5883350599997</v>
      </c>
      <c r="E9" s="114">
        <f>3988.73446655+47.65</f>
        <v>4036.3844665500001</v>
      </c>
      <c r="F9" s="217"/>
      <c r="G9" s="217"/>
      <c r="H9" s="217"/>
      <c r="I9" s="217"/>
    </row>
    <row r="10" spans="1:12" x14ac:dyDescent="0.25">
      <c r="A10" s="131" t="s">
        <v>149</v>
      </c>
      <c r="B10" s="115">
        <f>B11+B12+B13</f>
        <v>-0.43415000000000248</v>
      </c>
      <c r="C10" s="114">
        <f t="shared" ref="C10:E10" si="2">C11+C12+C13</f>
        <v>40.001064850000006</v>
      </c>
      <c r="D10" s="114">
        <f t="shared" si="2"/>
        <v>26.800036015000007</v>
      </c>
      <c r="E10" s="114">
        <f t="shared" si="2"/>
        <v>28.319968755500007</v>
      </c>
      <c r="F10" s="217"/>
      <c r="G10" s="217"/>
      <c r="H10" s="217"/>
      <c r="I10" s="217"/>
    </row>
    <row r="11" spans="1:12" hidden="1" x14ac:dyDescent="0.25">
      <c r="A11" s="133" t="s">
        <v>128</v>
      </c>
      <c r="B11" s="119">
        <v>-29.132000000000001</v>
      </c>
      <c r="C11" s="118">
        <v>-43.334000000000003</v>
      </c>
      <c r="D11" s="118">
        <v>-45.460999999999999</v>
      </c>
      <c r="E11" s="118">
        <v>-47.65</v>
      </c>
      <c r="F11" s="217"/>
    </row>
    <row r="12" spans="1:12" hidden="1" x14ac:dyDescent="0.25">
      <c r="A12" s="134" t="s">
        <v>129</v>
      </c>
      <c r="B12" s="115">
        <f>Total!B5/1000</f>
        <v>28.697849999999999</v>
      </c>
      <c r="C12" s="114">
        <f>Total!C5/1000</f>
        <v>81.942050000000009</v>
      </c>
      <c r="D12" s="114">
        <f>Total!D5/1000</f>
        <v>70.231350000000006</v>
      </c>
      <c r="E12" s="114">
        <f>Total!E5/1000</f>
        <v>72.412350000000004</v>
      </c>
    </row>
    <row r="13" spans="1:12" hidden="1" x14ac:dyDescent="0.25">
      <c r="A13" s="134" t="s">
        <v>130</v>
      </c>
      <c r="B13" s="115">
        <f>Total!B6/1000</f>
        <v>0</v>
      </c>
      <c r="C13" s="114">
        <f>Total!C6/1000</f>
        <v>1.3930148500000004</v>
      </c>
      <c r="D13" s="114">
        <f>Total!D6/1000</f>
        <v>2.0296860149999998</v>
      </c>
      <c r="E13" s="114">
        <f>Total!E6/1000</f>
        <v>3.5576187555000001</v>
      </c>
    </row>
    <row r="14" spans="1:12" x14ac:dyDescent="0.25">
      <c r="A14" s="135" t="s">
        <v>62</v>
      </c>
      <c r="B14" s="117">
        <v>1843.9854971899999</v>
      </c>
      <c r="C14" s="116">
        <v>1879.2604183699991</v>
      </c>
      <c r="D14" s="116">
        <v>1907.1572779800003</v>
      </c>
      <c r="E14" s="116">
        <v>1933.1430685500004</v>
      </c>
      <c r="G14" s="6"/>
      <c r="H14" s="7"/>
      <c r="I14" s="7"/>
      <c r="J14" s="7"/>
      <c r="K14" s="7"/>
      <c r="L14" s="6"/>
    </row>
    <row r="15" spans="1:12" x14ac:dyDescent="0.25">
      <c r="A15" s="130" t="s">
        <v>13</v>
      </c>
      <c r="B15" s="115">
        <v>29.247683370000001</v>
      </c>
      <c r="C15" s="114">
        <v>29.58823164</v>
      </c>
      <c r="D15" s="114">
        <v>29.18149163</v>
      </c>
      <c r="E15" s="114">
        <v>28.092008440000001</v>
      </c>
      <c r="G15" s="6"/>
      <c r="H15" s="6"/>
      <c r="I15" s="6"/>
      <c r="J15" s="6"/>
      <c r="K15" s="6"/>
      <c r="L15" s="6"/>
    </row>
    <row r="16" spans="1:12" x14ac:dyDescent="0.25">
      <c r="A16" s="136" t="s">
        <v>12</v>
      </c>
      <c r="B16" s="117">
        <f>SUM(B4+B5+B7+B15+B6)</f>
        <v>-120.77501833999955</v>
      </c>
      <c r="C16" s="145">
        <f>SUM(C4+C5+C7+C15+C6)</f>
        <v>61.979906729998611</v>
      </c>
      <c r="D16" s="145">
        <f>SUM(D4+D5+D7+D15+D6)</f>
        <v>8.8346406850008314</v>
      </c>
      <c r="E16" s="145">
        <f>SUM(E4+E5+E7+E15+E6)</f>
        <v>-3.9408877044987634</v>
      </c>
      <c r="G16" s="6"/>
      <c r="H16" s="6"/>
      <c r="I16" s="6"/>
      <c r="J16" s="6"/>
      <c r="K16" s="6"/>
      <c r="L16" s="6"/>
    </row>
    <row r="17" spans="1:12" ht="21.75" customHeight="1" x14ac:dyDescent="0.25">
      <c r="A17" s="130" t="s">
        <v>11</v>
      </c>
      <c r="B17" s="117">
        <v>121.93030540000001</v>
      </c>
      <c r="C17" s="116">
        <v>125.2966763</v>
      </c>
      <c r="D17" s="116">
        <v>99.913619249999996</v>
      </c>
      <c r="E17" s="116">
        <v>84.642658510000004</v>
      </c>
      <c r="G17" s="6"/>
      <c r="H17" s="6"/>
      <c r="I17" s="6"/>
      <c r="J17" s="6"/>
      <c r="K17" s="6"/>
      <c r="L17" s="6"/>
    </row>
    <row r="18" spans="1:12" ht="22.5" customHeight="1" x14ac:dyDescent="0.25">
      <c r="A18" s="143" t="s">
        <v>63</v>
      </c>
      <c r="B18" s="115">
        <f>Total!B8/1000</f>
        <v>8.25</v>
      </c>
      <c r="C18" s="114">
        <f>Total!C8/1000</f>
        <v>4.0679999999999996</v>
      </c>
      <c r="D18" s="114">
        <f>Total!D8/1000</f>
        <v>0</v>
      </c>
      <c r="E18" s="114">
        <f>Total!E8/1000</f>
        <v>0</v>
      </c>
    </row>
    <row r="19" spans="1:12" ht="28.5" customHeight="1" x14ac:dyDescent="0.25">
      <c r="A19" s="138" t="s">
        <v>10</v>
      </c>
      <c r="B19" s="122">
        <f>SUM(B16:B18)</f>
        <v>9.405287060000461</v>
      </c>
      <c r="C19" s="144">
        <f t="shared" ref="C19:E19" si="3">SUM(C16:C18)</f>
        <v>191.34458302999863</v>
      </c>
      <c r="D19" s="144">
        <f t="shared" si="3"/>
        <v>108.74825993500083</v>
      </c>
      <c r="E19" s="144">
        <f t="shared" si="3"/>
        <v>80.701770805501241</v>
      </c>
    </row>
    <row r="20" spans="1:12" ht="15" customHeight="1" x14ac:dyDescent="0.25">
      <c r="A20" s="139" t="s">
        <v>9</v>
      </c>
      <c r="B20" s="122">
        <f>B21+B22</f>
        <v>13.38253422</v>
      </c>
      <c r="C20" s="123">
        <f>C21+C22</f>
        <v>2.99090642</v>
      </c>
      <c r="D20" s="123">
        <f>D21+D22</f>
        <v>1.5167211999999992</v>
      </c>
      <c r="E20" s="123">
        <f>E21+E22</f>
        <v>-17.61511557</v>
      </c>
    </row>
    <row r="21" spans="1:12" hidden="1" x14ac:dyDescent="0.25">
      <c r="A21" s="130"/>
      <c r="B21" s="119">
        <v>13.38253422</v>
      </c>
      <c r="C21" s="118">
        <v>2.99090642</v>
      </c>
      <c r="D21" s="118">
        <v>1.5167211999999992</v>
      </c>
      <c r="E21" s="118">
        <v>-17.61511557</v>
      </c>
    </row>
    <row r="22" spans="1:12" x14ac:dyDescent="0.25">
      <c r="A22" s="137" t="s">
        <v>64</v>
      </c>
      <c r="B22" s="119">
        <f>Total!B10/1000</f>
        <v>0</v>
      </c>
      <c r="C22" s="118">
        <f>Total!C10/1000</f>
        <v>0</v>
      </c>
      <c r="D22" s="118">
        <f>Total!D10/1000</f>
        <v>0</v>
      </c>
      <c r="E22" s="118">
        <f>Total!E10/1000</f>
        <v>0</v>
      </c>
    </row>
    <row r="23" spans="1:12" x14ac:dyDescent="0.25">
      <c r="A23" s="140" t="s">
        <v>8</v>
      </c>
      <c r="B23" s="117">
        <f>SUM(B24:B25)</f>
        <v>5.7826555200000032</v>
      </c>
      <c r="C23" s="116">
        <f>SUM(C24:C25)</f>
        <v>4.0246837999999974</v>
      </c>
      <c r="D23" s="116">
        <f>SUM(D24:D25)</f>
        <v>3.2495463399999962</v>
      </c>
      <c r="E23" s="116">
        <f>SUM(E24:E25)</f>
        <v>3.2633510300000013</v>
      </c>
    </row>
    <row r="24" spans="1:12" hidden="1" x14ac:dyDescent="0.25">
      <c r="A24" s="141"/>
      <c r="B24" s="119">
        <v>5.7826555200000032</v>
      </c>
      <c r="C24" s="118">
        <v>4.0246837999999974</v>
      </c>
      <c r="D24" s="118">
        <v>3.2495463399999962</v>
      </c>
      <c r="E24" s="118">
        <v>3.2633510300000013</v>
      </c>
    </row>
    <row r="25" spans="1:12" x14ac:dyDescent="0.25">
      <c r="A25" s="137" t="s">
        <v>65</v>
      </c>
      <c r="B25" s="119">
        <f>Total!B12/1000</f>
        <v>0</v>
      </c>
      <c r="C25" s="118">
        <f>Total!C12/1000</f>
        <v>0</v>
      </c>
      <c r="D25" s="118">
        <f>Total!D12/1000</f>
        <v>0</v>
      </c>
      <c r="E25" s="118">
        <f>Total!E12/1000</f>
        <v>0</v>
      </c>
    </row>
    <row r="26" spans="1:12" ht="15" customHeight="1" x14ac:dyDescent="0.25">
      <c r="A26" s="130" t="s">
        <v>7</v>
      </c>
      <c r="B26" s="117">
        <f t="shared" ref="B26:E26" si="4">SUM(B27:B29)</f>
        <v>1.9440799999999998E-2</v>
      </c>
      <c r="C26" s="116">
        <f t="shared" si="4"/>
        <v>-0.69141936999999998</v>
      </c>
      <c r="D26" s="116">
        <f t="shared" si="4"/>
        <v>-0.90997943000000003</v>
      </c>
      <c r="E26" s="116">
        <f t="shared" si="4"/>
        <v>-1.0285483499999999</v>
      </c>
    </row>
    <row r="27" spans="1:12" hidden="1" x14ac:dyDescent="0.25">
      <c r="A27" s="132"/>
      <c r="B27" s="119">
        <v>1.9440799999999998E-2</v>
      </c>
      <c r="C27" s="118">
        <v>-0.69151936999999997</v>
      </c>
      <c r="D27" s="118">
        <v>-0.90997943000000003</v>
      </c>
      <c r="E27" s="118">
        <v>-1.0285483499999999</v>
      </c>
    </row>
    <row r="28" spans="1:12" hidden="1" x14ac:dyDescent="0.25">
      <c r="A28" s="132"/>
      <c r="B28" s="119"/>
      <c r="C28" s="118"/>
      <c r="D28" s="118"/>
      <c r="E28" s="118"/>
    </row>
    <row r="29" spans="1:12" x14ac:dyDescent="0.25">
      <c r="A29" s="132" t="s">
        <v>66</v>
      </c>
      <c r="B29" s="119">
        <f>SUM([1]Table!$M$30+[1]Table!$N$30)</f>
        <v>0</v>
      </c>
      <c r="C29" s="118">
        <f>SUM([1]Table!$O$30+[1]Table!$P$30)</f>
        <v>1E-4</v>
      </c>
      <c r="D29" s="118">
        <f>SUM([1]Table!$Q$30+[1]Table!$R$30)</f>
        <v>0</v>
      </c>
      <c r="E29" s="118">
        <f>SUM([1]Table!$S$30+[1]Table!$T$30)</f>
        <v>0</v>
      </c>
    </row>
    <row r="30" spans="1:12" ht="15.75" customHeight="1" x14ac:dyDescent="0.25">
      <c r="A30" s="139" t="s">
        <v>6</v>
      </c>
      <c r="B30" s="117">
        <f>SUM(B19+B20+B23+B26)</f>
        <v>28.589917600000465</v>
      </c>
      <c r="C30" s="116">
        <f>SUM(C19+C20+C23+C26)</f>
        <v>197.6687538799986</v>
      </c>
      <c r="D30" s="116">
        <f>SUM(D19+D20+D23+D26)</f>
        <v>112.60454804500081</v>
      </c>
      <c r="E30" s="116">
        <f>SUM(E19+E20+E23+E26)</f>
        <v>65.321457915501242</v>
      </c>
    </row>
    <row r="31" spans="1:12" x14ac:dyDescent="0.25">
      <c r="A31" s="136" t="s">
        <v>5</v>
      </c>
      <c r="B31" s="117"/>
      <c r="C31" s="120"/>
      <c r="D31" s="120"/>
      <c r="E31" s="120"/>
    </row>
    <row r="32" spans="1:12" x14ac:dyDescent="0.25">
      <c r="A32" s="128" t="s">
        <v>4</v>
      </c>
      <c r="B32" s="115">
        <v>-88.725196879999999</v>
      </c>
      <c r="C32" s="114">
        <v>-63.449064369999995</v>
      </c>
      <c r="D32" s="114">
        <v>-30.881656079999999</v>
      </c>
      <c r="E32" s="114">
        <v>-19.452417699999998</v>
      </c>
    </row>
    <row r="33" spans="1:6" x14ac:dyDescent="0.25">
      <c r="A33" s="128" t="s">
        <v>3</v>
      </c>
      <c r="B33" s="115">
        <v>57.567700000000002</v>
      </c>
      <c r="C33" s="114">
        <v>61.410899999999998</v>
      </c>
      <c r="D33" s="114">
        <v>63.778700000000001</v>
      </c>
      <c r="E33" s="114">
        <v>65.476600000000005</v>
      </c>
    </row>
    <row r="34" spans="1:6" x14ac:dyDescent="0.25">
      <c r="A34" s="133" t="s">
        <v>54</v>
      </c>
      <c r="B34" s="115">
        <f>Total!B14/1000</f>
        <v>-11.4641</v>
      </c>
      <c r="C34" s="114">
        <f>Total!C14/1000</f>
        <v>0.33939999999999998</v>
      </c>
      <c r="D34" s="114">
        <f>Total!D14/1000</f>
        <v>0.36199999999999999</v>
      </c>
      <c r="E34" s="114">
        <f>Total!E14/1000</f>
        <v>0.37219999999999998</v>
      </c>
    </row>
    <row r="35" spans="1:6" x14ac:dyDescent="0.25">
      <c r="A35" s="128" t="s">
        <v>2</v>
      </c>
      <c r="B35" s="115">
        <v>-55.776499999999999</v>
      </c>
      <c r="C35" s="114">
        <v>-57.474299999999999</v>
      </c>
      <c r="D35" s="114">
        <v>-57.693800000000003</v>
      </c>
      <c r="E35" s="114">
        <v>-58.935299999999998</v>
      </c>
    </row>
    <row r="36" spans="1:6" x14ac:dyDescent="0.25">
      <c r="A36" s="130" t="s">
        <v>1</v>
      </c>
      <c r="B36" s="117">
        <f>SUM(B32:B35)</f>
        <v>-98.398096879999997</v>
      </c>
      <c r="C36" s="116">
        <f>SUM(C32:C35)</f>
        <v>-59.173064369999999</v>
      </c>
      <c r="D36" s="116">
        <f>SUM(D32:D35)</f>
        <v>-24.43475608</v>
      </c>
      <c r="E36" s="116">
        <f>SUM(E32:E35)</f>
        <v>-12.538917699999992</v>
      </c>
    </row>
    <row r="37" spans="1:6" x14ac:dyDescent="0.25">
      <c r="A37" s="142" t="s">
        <v>71</v>
      </c>
      <c r="B37" s="122">
        <f t="shared" ref="B37:E37" si="5">SUM(B30+B36)</f>
        <v>-69.808179279999536</v>
      </c>
      <c r="C37" s="121">
        <f t="shared" si="5"/>
        <v>138.49568950999861</v>
      </c>
      <c r="D37" s="121">
        <f t="shared" si="5"/>
        <v>88.169791965000812</v>
      </c>
      <c r="E37" s="121">
        <f t="shared" si="5"/>
        <v>52.78254021550125</v>
      </c>
    </row>
    <row r="38" spans="1:6" x14ac:dyDescent="0.25">
      <c r="A38" s="2"/>
      <c r="B38" s="3"/>
      <c r="C38" s="2"/>
      <c r="D38" s="2"/>
      <c r="E38" s="2"/>
    </row>
    <row r="39" spans="1:6" x14ac:dyDescent="0.25">
      <c r="A39" s="2"/>
      <c r="B39" s="3"/>
      <c r="C39" s="2"/>
      <c r="D39" s="2"/>
      <c r="E39" s="2"/>
    </row>
    <row r="40" spans="1:6" ht="15.75" x14ac:dyDescent="0.25">
      <c r="A40" s="4" t="s">
        <v>67</v>
      </c>
      <c r="B40" s="110"/>
      <c r="C40" s="2"/>
      <c r="D40" s="2"/>
      <c r="E40" s="2"/>
    </row>
    <row r="41" spans="1:6" x14ac:dyDescent="0.25">
      <c r="A41" s="211" t="s">
        <v>69</v>
      </c>
      <c r="B41" s="112">
        <v>2014</v>
      </c>
      <c r="C41" s="112">
        <f>B41+1</f>
        <v>2015</v>
      </c>
      <c r="D41" s="112">
        <f>C41+1</f>
        <v>2016</v>
      </c>
      <c r="E41" s="112">
        <f>D41+1</f>
        <v>2017</v>
      </c>
    </row>
    <row r="42" spans="1:6" x14ac:dyDescent="0.25">
      <c r="A42" s="111" t="s">
        <v>118</v>
      </c>
      <c r="B42" s="113">
        <v>234</v>
      </c>
      <c r="C42" s="113">
        <v>248</v>
      </c>
      <c r="D42" s="113">
        <v>205</v>
      </c>
      <c r="E42" s="113">
        <v>208</v>
      </c>
    </row>
    <row r="43" spans="1:6" s="1" customFormat="1" ht="18.75" x14ac:dyDescent="0.3">
      <c r="A43" s="111" t="s">
        <v>68</v>
      </c>
      <c r="B43" s="113">
        <f>-0.5*Total!B16/1000</f>
        <v>-13.403725</v>
      </c>
      <c r="C43" s="113">
        <f>-Total!B16/1000-0.5*Total!C16/1000</f>
        <v>-73.925382424999995</v>
      </c>
      <c r="D43" s="113">
        <f>-Total!B16/1000-Total!C16/1000-0.5*Total!D16/1000</f>
        <v>-160.60858285750001</v>
      </c>
      <c r="E43" s="113">
        <f>-Total!B16/1000-Total!C16/1000-Total!D16/1000-0.5*Total!E16/1000</f>
        <v>-239.45473524275002</v>
      </c>
    </row>
    <row r="44" spans="1:6" x14ac:dyDescent="0.25">
      <c r="A44" s="212" t="s">
        <v>70</v>
      </c>
      <c r="B44" s="213">
        <f>SUM(B42:B43)</f>
        <v>220.59627499999999</v>
      </c>
      <c r="C44" s="213">
        <f t="shared" ref="C44:D44" si="6">SUM(C42:C43)</f>
        <v>174.07461757499999</v>
      </c>
      <c r="D44" s="213">
        <f t="shared" si="6"/>
        <v>44.391417142499989</v>
      </c>
      <c r="E44" s="213">
        <f>SUM(E42:E43)</f>
        <v>-31.454735242750019</v>
      </c>
      <c r="F44" s="254"/>
    </row>
    <row r="47" spans="1:6" ht="16.5" thickBot="1" x14ac:dyDescent="0.3">
      <c r="A47" s="324" t="s">
        <v>171</v>
      </c>
    </row>
    <row r="48" spans="1:6" x14ac:dyDescent="0.25">
      <c r="A48" s="325"/>
      <c r="B48" s="326">
        <v>2014</v>
      </c>
      <c r="C48" s="326">
        <v>2015</v>
      </c>
      <c r="D48" s="326">
        <v>2016</v>
      </c>
      <c r="E48" s="327">
        <v>2017</v>
      </c>
    </row>
    <row r="49" spans="1:5" x14ac:dyDescent="0.25">
      <c r="A49" s="328" t="s">
        <v>160</v>
      </c>
      <c r="B49" s="329">
        <v>12.5</v>
      </c>
      <c r="C49" s="329">
        <v>40.6</v>
      </c>
      <c r="D49" s="329">
        <v>66.099999999999994</v>
      </c>
      <c r="E49" s="330">
        <v>103.2</v>
      </c>
    </row>
    <row r="50" spans="1:5" x14ac:dyDescent="0.25">
      <c r="A50" s="328" t="s">
        <v>161</v>
      </c>
      <c r="B50" s="329">
        <v>-23</v>
      </c>
      <c r="C50" s="329">
        <v>-35.4</v>
      </c>
      <c r="D50" s="329">
        <v>-37.700000000000003</v>
      </c>
      <c r="E50" s="330">
        <v>-40</v>
      </c>
    </row>
    <row r="51" spans="1:5" ht="15.75" thickBot="1" x14ac:dyDescent="0.3">
      <c r="A51" s="331" t="s">
        <v>162</v>
      </c>
      <c r="B51" s="332">
        <v>-10.5</v>
      </c>
      <c r="C51" s="332">
        <v>5.2</v>
      </c>
      <c r="D51" s="332">
        <v>28.4</v>
      </c>
      <c r="E51" s="333">
        <v>63.2</v>
      </c>
    </row>
  </sheetData>
  <sheetProtection sheet="1" formatCells="0" formatColumns="0" formatRows="0" insertColumns="0" insertRows="0" insertHyperlinks="0" deleteColumns="0" deleteRows="0" sort="0" autoFilter="0" pivotTables="0"/>
  <phoneticPr fontId="0" type="noConversion"/>
  <pageMargins left="0.70866141732283472" right="0.70866141732283472" top="0.74803149606299213" bottom="0.74803149606299213" header="0.31496062992125984" footer="0.31496062992125984"/>
  <pageSetup paperSize="9" orientation="portrait" r:id="rId1"/>
  <headerFooter>
    <oddFooter>&amp;L&amp;D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windowProtection="1" topLeftCell="A80" zoomScale="110" zoomScaleNormal="110" workbookViewId="0">
      <selection activeCell="B81" sqref="B81"/>
    </sheetView>
  </sheetViews>
  <sheetFormatPr defaultColWidth="4.5703125" defaultRowHeight="12.75" x14ac:dyDescent="0.2"/>
  <cols>
    <col min="1" max="1" width="4.5703125" style="310" customWidth="1"/>
    <col min="2" max="2" width="40.7109375" style="35" customWidth="1"/>
    <col min="3" max="6" width="9.42578125" style="36" customWidth="1"/>
    <col min="7" max="7" width="40.7109375" style="15" customWidth="1"/>
    <col min="8" max="8" width="27.42578125" style="238" customWidth="1"/>
    <col min="9" max="9" width="73.28515625" style="15" customWidth="1"/>
    <col min="10" max="254" width="9.140625" style="15" customWidth="1"/>
    <col min="255" max="16384" width="4.5703125" style="15"/>
  </cols>
  <sheetData>
    <row r="1" spans="1:8" s="11" customFormat="1" ht="18" customHeight="1" thickBot="1" x14ac:dyDescent="0.3">
      <c r="A1" s="318" t="s">
        <v>163</v>
      </c>
      <c r="B1" s="9"/>
      <c r="C1" s="10"/>
      <c r="D1" s="10"/>
      <c r="E1" s="10"/>
      <c r="F1" s="10"/>
      <c r="G1" s="12"/>
      <c r="H1" s="238"/>
    </row>
    <row r="2" spans="1:8" ht="17.25" customHeight="1" thickBot="1" x14ac:dyDescent="0.25">
      <c r="A2" s="296"/>
      <c r="B2" s="14"/>
      <c r="C2" s="365" t="s">
        <v>20</v>
      </c>
      <c r="D2" s="366"/>
      <c r="E2" s="366"/>
      <c r="F2" s="367"/>
      <c r="G2" s="16"/>
    </row>
    <row r="3" spans="1:8" s="19" customFormat="1" ht="15.75" x14ac:dyDescent="0.25">
      <c r="A3" s="294" t="s">
        <v>21</v>
      </c>
      <c r="B3" s="180" t="s">
        <v>22</v>
      </c>
      <c r="C3" s="172">
        <v>2014</v>
      </c>
      <c r="D3" s="153">
        <f>C3+1</f>
        <v>2015</v>
      </c>
      <c r="E3" s="153">
        <f>D3+1</f>
        <v>2016</v>
      </c>
      <c r="F3" s="173">
        <f>E3+1</f>
        <v>2017</v>
      </c>
      <c r="G3" s="189" t="s">
        <v>23</v>
      </c>
      <c r="H3" s="239"/>
    </row>
    <row r="4" spans="1:8" s="19" customFormat="1" ht="22.5" customHeight="1" thickBot="1" x14ac:dyDescent="0.25">
      <c r="A4" s="368" t="s">
        <v>24</v>
      </c>
      <c r="B4" s="369"/>
      <c r="C4" s="182"/>
      <c r="D4" s="179"/>
      <c r="E4" s="179"/>
      <c r="F4" s="183"/>
      <c r="G4" s="190"/>
      <c r="H4" s="240"/>
    </row>
    <row r="5" spans="1:8" s="19" customFormat="1" ht="51" x14ac:dyDescent="0.25">
      <c r="A5" s="297">
        <v>1</v>
      </c>
      <c r="B5" s="255" t="s">
        <v>79</v>
      </c>
      <c r="C5" s="256">
        <v>-7000</v>
      </c>
      <c r="D5" s="256">
        <v>-7000</v>
      </c>
      <c r="E5" s="256">
        <v>-7000</v>
      </c>
      <c r="F5" s="338">
        <v>-7000</v>
      </c>
      <c r="G5" s="191" t="s">
        <v>159</v>
      </c>
      <c r="H5" s="241"/>
    </row>
    <row r="6" spans="1:8" s="19" customFormat="1" ht="102" x14ac:dyDescent="0.25">
      <c r="A6" s="298">
        <v>2</v>
      </c>
      <c r="B6" s="148" t="s">
        <v>80</v>
      </c>
      <c r="C6" s="257">
        <v>-3000</v>
      </c>
      <c r="D6" s="258">
        <v>-3000</v>
      </c>
      <c r="E6" s="258">
        <v>-3000</v>
      </c>
      <c r="F6" s="259">
        <v>-3000</v>
      </c>
      <c r="G6" s="151" t="s">
        <v>81</v>
      </c>
      <c r="H6" s="242"/>
    </row>
    <row r="7" spans="1:8" s="19" customFormat="1" ht="15.75" x14ac:dyDescent="0.25">
      <c r="A7" s="295"/>
      <c r="B7" s="148"/>
      <c r="C7" s="257"/>
      <c r="D7" s="258"/>
      <c r="E7" s="258"/>
      <c r="F7" s="259"/>
      <c r="G7" s="260"/>
      <c r="H7" s="242"/>
    </row>
    <row r="8" spans="1:8" s="19" customFormat="1" ht="15.75" x14ac:dyDescent="0.25">
      <c r="A8" s="362" t="s">
        <v>16</v>
      </c>
      <c r="B8" s="364"/>
      <c r="C8" s="261"/>
      <c r="D8" s="262"/>
      <c r="E8" s="262"/>
      <c r="F8" s="263"/>
      <c r="G8" s="264"/>
      <c r="H8" s="242"/>
    </row>
    <row r="9" spans="1:8" s="19" customFormat="1" ht="78.75" customHeight="1" x14ac:dyDescent="0.25">
      <c r="A9" s="299">
        <f>A6+1</f>
        <v>3</v>
      </c>
      <c r="B9" s="90" t="s">
        <v>82</v>
      </c>
      <c r="C9" s="91">
        <v>-3520</v>
      </c>
      <c r="D9" s="92">
        <v>-3720</v>
      </c>
      <c r="E9" s="92">
        <v>-3720</v>
      </c>
      <c r="F9" s="93">
        <v>-3720</v>
      </c>
      <c r="G9" s="150" t="s">
        <v>165</v>
      </c>
      <c r="H9" s="243">
        <v>-9.3000000000000007</v>
      </c>
    </row>
    <row r="10" spans="1:8" x14ac:dyDescent="0.2">
      <c r="A10" s="299"/>
      <c r="B10" s="90"/>
      <c r="C10" s="91"/>
      <c r="D10" s="92"/>
      <c r="E10" s="92"/>
      <c r="F10" s="93"/>
      <c r="G10" s="152"/>
      <c r="H10" s="244"/>
    </row>
    <row r="11" spans="1:8" x14ac:dyDescent="0.2">
      <c r="A11" s="300"/>
      <c r="B11" s="224" t="s">
        <v>73</v>
      </c>
      <c r="C11" s="225"/>
      <c r="D11" s="226"/>
      <c r="E11" s="226"/>
      <c r="F11" s="227"/>
      <c r="G11" s="228"/>
      <c r="H11" s="245">
        <f>SUM(H9:H10)</f>
        <v>-9.3000000000000007</v>
      </c>
    </row>
    <row r="12" spans="1:8" s="19" customFormat="1" ht="15.75" x14ac:dyDescent="0.25">
      <c r="A12" s="301"/>
      <c r="B12" s="146"/>
      <c r="C12" s="265"/>
      <c r="D12" s="266"/>
      <c r="E12" s="266"/>
      <c r="F12" s="267"/>
      <c r="G12" s="268"/>
      <c r="H12" s="242"/>
    </row>
    <row r="13" spans="1:8" s="22" customFormat="1" x14ac:dyDescent="0.2">
      <c r="A13" s="303"/>
      <c r="B13" s="158"/>
      <c r="C13" s="185"/>
      <c r="D13" s="163"/>
      <c r="E13" s="163"/>
      <c r="F13" s="186"/>
      <c r="G13" s="336"/>
      <c r="H13" s="219"/>
    </row>
    <row r="14" spans="1:8" s="19" customFormat="1" ht="27.75" customHeight="1" x14ac:dyDescent="0.25">
      <c r="A14" s="362" t="s">
        <v>26</v>
      </c>
      <c r="B14" s="364"/>
      <c r="C14" s="149"/>
      <c r="D14" s="147"/>
      <c r="E14" s="147"/>
      <c r="F14" s="174"/>
      <c r="G14" s="274"/>
      <c r="H14" s="242"/>
    </row>
    <row r="15" spans="1:8" s="22" customFormat="1" ht="18" customHeight="1" x14ac:dyDescent="0.2">
      <c r="A15" s="304"/>
      <c r="B15" s="181" t="s">
        <v>27</v>
      </c>
      <c r="C15" s="149"/>
      <c r="D15" s="147"/>
      <c r="E15" s="147"/>
      <c r="F15" s="174"/>
      <c r="G15" s="273"/>
      <c r="H15" s="246"/>
    </row>
    <row r="16" spans="1:8" s="22" customFormat="1" ht="63.75" x14ac:dyDescent="0.2">
      <c r="A16" s="302">
        <f>+A9+1</f>
        <v>4</v>
      </c>
      <c r="B16" s="158" t="s">
        <v>119</v>
      </c>
      <c r="C16" s="159">
        <v>-400</v>
      </c>
      <c r="D16" s="160">
        <v>-400</v>
      </c>
      <c r="E16" s="160">
        <v>-400</v>
      </c>
      <c r="F16" s="161">
        <v>-400</v>
      </c>
      <c r="G16" s="192" t="s">
        <v>120</v>
      </c>
      <c r="H16" s="247"/>
    </row>
    <row r="17" spans="1:8" x14ac:dyDescent="0.2">
      <c r="A17" s="305"/>
      <c r="B17" s="275"/>
      <c r="C17" s="276"/>
      <c r="D17" s="277"/>
      <c r="E17" s="277"/>
      <c r="F17" s="278"/>
      <c r="G17" s="279"/>
      <c r="H17" s="244"/>
    </row>
    <row r="18" spans="1:8" s="19" customFormat="1" ht="15.75" x14ac:dyDescent="0.25">
      <c r="A18" s="362" t="s">
        <v>14</v>
      </c>
      <c r="B18" s="363"/>
      <c r="C18" s="149"/>
      <c r="D18" s="147"/>
      <c r="E18" s="147"/>
      <c r="F18" s="174"/>
      <c r="G18" s="274"/>
      <c r="H18" s="242"/>
    </row>
    <row r="19" spans="1:8" s="22" customFormat="1" ht="21.75" customHeight="1" x14ac:dyDescent="0.2">
      <c r="A19" s="304"/>
      <c r="B19" s="181" t="s">
        <v>28</v>
      </c>
      <c r="C19" s="280"/>
      <c r="D19" s="281"/>
      <c r="E19" s="281"/>
      <c r="F19" s="282"/>
      <c r="G19" s="273"/>
      <c r="H19" s="246"/>
    </row>
    <row r="20" spans="1:8" s="22" customFormat="1" ht="191.25" x14ac:dyDescent="0.2">
      <c r="A20" s="302">
        <f>A16+1</f>
        <v>5</v>
      </c>
      <c r="B20" s="164" t="s">
        <v>83</v>
      </c>
      <c r="C20" s="159">
        <v>-800</v>
      </c>
      <c r="D20" s="160">
        <v>-800</v>
      </c>
      <c r="E20" s="160">
        <v>-800</v>
      </c>
      <c r="F20" s="161">
        <v>-800</v>
      </c>
      <c r="G20" s="195" t="s">
        <v>84</v>
      </c>
      <c r="H20" s="219"/>
    </row>
    <row r="21" spans="1:8" s="22" customFormat="1" ht="51" x14ac:dyDescent="0.2">
      <c r="A21" s="302">
        <f>A20+1</f>
        <v>6</v>
      </c>
      <c r="B21" s="164" t="s">
        <v>85</v>
      </c>
      <c r="C21" s="185">
        <v>-500</v>
      </c>
      <c r="D21" s="163">
        <v>-500</v>
      </c>
      <c r="E21" s="163">
        <v>-500</v>
      </c>
      <c r="F21" s="186">
        <v>-500</v>
      </c>
      <c r="G21" s="193" t="s">
        <v>86</v>
      </c>
      <c r="H21" s="219"/>
    </row>
    <row r="22" spans="1:8" s="22" customFormat="1" ht="76.5" x14ac:dyDescent="0.2">
      <c r="A22" s="302">
        <f t="shared" ref="A22:A26" si="0">A21+1</f>
        <v>7</v>
      </c>
      <c r="B22" s="164" t="s">
        <v>87</v>
      </c>
      <c r="C22" s="185">
        <v>-1000</v>
      </c>
      <c r="D22" s="163">
        <v>-1000</v>
      </c>
      <c r="E22" s="163">
        <v>-1000</v>
      </c>
      <c r="F22" s="186">
        <v>-1000</v>
      </c>
      <c r="G22" s="193" t="s">
        <v>88</v>
      </c>
      <c r="H22" s="219"/>
    </row>
    <row r="23" spans="1:8" s="22" customFormat="1" ht="102" x14ac:dyDescent="0.2">
      <c r="A23" s="302">
        <f t="shared" si="0"/>
        <v>8</v>
      </c>
      <c r="B23" s="164" t="s">
        <v>89</v>
      </c>
      <c r="C23" s="185">
        <v>-500</v>
      </c>
      <c r="D23" s="163">
        <v>-500</v>
      </c>
      <c r="E23" s="163">
        <v>-500</v>
      </c>
      <c r="F23" s="186">
        <v>-500</v>
      </c>
      <c r="G23" s="193" t="s">
        <v>90</v>
      </c>
      <c r="H23" s="219"/>
    </row>
    <row r="24" spans="1:8" s="22" customFormat="1" ht="89.25" x14ac:dyDescent="0.2">
      <c r="A24" s="302">
        <f t="shared" si="0"/>
        <v>9</v>
      </c>
      <c r="B24" s="164" t="s">
        <v>91</v>
      </c>
      <c r="C24" s="185">
        <v>-400</v>
      </c>
      <c r="D24" s="163">
        <v>-400</v>
      </c>
      <c r="E24" s="163">
        <v>-400</v>
      </c>
      <c r="F24" s="186">
        <v>-400</v>
      </c>
      <c r="G24" s="193" t="s">
        <v>92</v>
      </c>
      <c r="H24" s="219">
        <v>-1</v>
      </c>
    </row>
    <row r="25" spans="1:8" s="22" customFormat="1" ht="38.25" x14ac:dyDescent="0.2">
      <c r="A25" s="302">
        <f t="shared" si="0"/>
        <v>10</v>
      </c>
      <c r="B25" s="164" t="s">
        <v>93</v>
      </c>
      <c r="C25" s="185">
        <v>-500</v>
      </c>
      <c r="D25" s="163">
        <v>-500</v>
      </c>
      <c r="E25" s="163">
        <v>-500</v>
      </c>
      <c r="F25" s="186">
        <v>-500</v>
      </c>
      <c r="G25" s="193" t="s">
        <v>94</v>
      </c>
      <c r="H25" s="219">
        <v>-1.3</v>
      </c>
    </row>
    <row r="26" spans="1:8" s="22" customFormat="1" ht="38.25" x14ac:dyDescent="0.2">
      <c r="A26" s="302">
        <f t="shared" si="0"/>
        <v>11</v>
      </c>
      <c r="B26" s="164" t="s">
        <v>95</v>
      </c>
      <c r="C26" s="185">
        <v>-600</v>
      </c>
      <c r="D26" s="163"/>
      <c r="E26" s="163"/>
      <c r="F26" s="186"/>
      <c r="G26" s="193" t="s">
        <v>96</v>
      </c>
      <c r="H26" s="219"/>
    </row>
    <row r="27" spans="1:8" s="22" customFormat="1" x14ac:dyDescent="0.2">
      <c r="A27" s="303"/>
      <c r="B27" s="164"/>
      <c r="C27" s="175"/>
      <c r="D27" s="165"/>
      <c r="E27" s="165"/>
      <c r="F27" s="176"/>
      <c r="G27" s="194"/>
      <c r="H27" s="246"/>
    </row>
    <row r="28" spans="1:8" s="22" customFormat="1" x14ac:dyDescent="0.2">
      <c r="A28" s="304"/>
      <c r="B28" s="229" t="s">
        <v>74</v>
      </c>
      <c r="C28" s="225"/>
      <c r="D28" s="226"/>
      <c r="E28" s="226"/>
      <c r="F28" s="227"/>
      <c r="G28" s="283"/>
      <c r="H28" s="248">
        <f>SUM(H20:H27)</f>
        <v>-2.2999999999999998</v>
      </c>
    </row>
    <row r="29" spans="1:8" s="22" customFormat="1" x14ac:dyDescent="0.2">
      <c r="A29" s="304"/>
      <c r="B29" s="90"/>
      <c r="C29" s="91"/>
      <c r="D29" s="92"/>
      <c r="E29" s="92"/>
      <c r="F29" s="93"/>
      <c r="G29" s="150"/>
      <c r="H29" s="246"/>
    </row>
    <row r="30" spans="1:8" s="19" customFormat="1" ht="15.75" x14ac:dyDescent="0.25">
      <c r="A30" s="362" t="s">
        <v>29</v>
      </c>
      <c r="B30" s="363"/>
      <c r="C30" s="149"/>
      <c r="D30" s="147"/>
      <c r="E30" s="147"/>
      <c r="F30" s="174"/>
      <c r="G30" s="273"/>
      <c r="H30" s="242"/>
    </row>
    <row r="31" spans="1:8" s="22" customFormat="1" ht="16.5" customHeight="1" x14ac:dyDescent="0.2">
      <c r="A31" s="304"/>
      <c r="B31" s="181" t="s">
        <v>30</v>
      </c>
      <c r="C31" s="149"/>
      <c r="D31" s="147"/>
      <c r="E31" s="147"/>
      <c r="F31" s="174"/>
      <c r="G31" s="273"/>
      <c r="H31" s="246"/>
    </row>
    <row r="32" spans="1:8" s="22" customFormat="1" ht="176.25" customHeight="1" x14ac:dyDescent="0.2">
      <c r="A32" s="302">
        <f>A26+1</f>
        <v>12</v>
      </c>
      <c r="B32" s="158" t="s">
        <v>97</v>
      </c>
      <c r="C32" s="159">
        <v>-300</v>
      </c>
      <c r="D32" s="160">
        <v>-300</v>
      </c>
      <c r="E32" s="160">
        <v>-300</v>
      </c>
      <c r="F32" s="161">
        <v>-300</v>
      </c>
      <c r="G32" s="150" t="s">
        <v>98</v>
      </c>
      <c r="H32" s="219">
        <v>0</v>
      </c>
    </row>
    <row r="33" spans="1:8" s="22" customFormat="1" ht="208.5" customHeight="1" x14ac:dyDescent="0.2">
      <c r="A33" s="302">
        <f>A32+1</f>
        <v>13</v>
      </c>
      <c r="B33" s="158" t="s">
        <v>99</v>
      </c>
      <c r="C33" s="159">
        <v>-150</v>
      </c>
      <c r="D33" s="160">
        <v>-300</v>
      </c>
      <c r="E33" s="160">
        <v>-300</v>
      </c>
      <c r="F33" s="161">
        <v>-300</v>
      </c>
      <c r="G33" s="150" t="s">
        <v>100</v>
      </c>
      <c r="H33" s="219">
        <v>0</v>
      </c>
    </row>
    <row r="34" spans="1:8" s="22" customFormat="1" ht="165.75" x14ac:dyDescent="0.2">
      <c r="A34" s="302">
        <f t="shared" ref="A34:A39" si="1">A33+1</f>
        <v>14</v>
      </c>
      <c r="B34" s="158" t="s">
        <v>101</v>
      </c>
      <c r="C34" s="159">
        <v>-350</v>
      </c>
      <c r="D34" s="160">
        <v>-350</v>
      </c>
      <c r="E34" s="160">
        <v>-350</v>
      </c>
      <c r="F34" s="161">
        <v>-350</v>
      </c>
      <c r="G34" s="150" t="s">
        <v>102</v>
      </c>
      <c r="H34" s="219">
        <v>-1</v>
      </c>
    </row>
    <row r="35" spans="1:8" s="22" customFormat="1" ht="76.5" x14ac:dyDescent="0.2">
      <c r="A35" s="302">
        <f t="shared" si="1"/>
        <v>15</v>
      </c>
      <c r="B35" s="158" t="s">
        <v>103</v>
      </c>
      <c r="C35" s="159">
        <v>-200</v>
      </c>
      <c r="D35" s="160">
        <v>-400</v>
      </c>
      <c r="E35" s="160">
        <v>-400</v>
      </c>
      <c r="F35" s="161">
        <v>-400</v>
      </c>
      <c r="G35" s="150" t="s">
        <v>104</v>
      </c>
      <c r="H35" s="219">
        <v>-1</v>
      </c>
    </row>
    <row r="36" spans="1:8" s="22" customFormat="1" ht="63.75" x14ac:dyDescent="0.2">
      <c r="A36" s="302">
        <f>+A35+1</f>
        <v>16</v>
      </c>
      <c r="B36" s="158" t="s">
        <v>105</v>
      </c>
      <c r="C36" s="159">
        <v>500</v>
      </c>
      <c r="D36" s="160">
        <v>500</v>
      </c>
      <c r="E36" s="160">
        <v>500</v>
      </c>
      <c r="F36" s="161">
        <v>500</v>
      </c>
      <c r="G36" s="150" t="s">
        <v>106</v>
      </c>
      <c r="H36" s="219">
        <v>0</v>
      </c>
    </row>
    <row r="37" spans="1:8" s="22" customFormat="1" ht="76.5" x14ac:dyDescent="0.2">
      <c r="A37" s="302">
        <f t="shared" si="1"/>
        <v>17</v>
      </c>
      <c r="B37" s="158" t="s">
        <v>107</v>
      </c>
      <c r="C37" s="159">
        <v>4400</v>
      </c>
      <c r="D37" s="160">
        <v>1700</v>
      </c>
      <c r="E37" s="160">
        <v>1700</v>
      </c>
      <c r="F37" s="161">
        <v>1700</v>
      </c>
      <c r="G37" s="150" t="s">
        <v>108</v>
      </c>
      <c r="H37" s="219">
        <v>0</v>
      </c>
    </row>
    <row r="38" spans="1:8" s="22" customFormat="1" ht="156.75" customHeight="1" x14ac:dyDescent="0.2">
      <c r="A38" s="302">
        <f t="shared" si="1"/>
        <v>18</v>
      </c>
      <c r="B38" s="158" t="s">
        <v>184</v>
      </c>
      <c r="C38" s="159">
        <v>-450</v>
      </c>
      <c r="D38" s="160">
        <v>-900</v>
      </c>
      <c r="E38" s="160">
        <v>-900</v>
      </c>
      <c r="F38" s="161">
        <v>-900</v>
      </c>
      <c r="G38" s="192" t="s">
        <v>183</v>
      </c>
      <c r="H38" s="247">
        <v>0</v>
      </c>
    </row>
    <row r="39" spans="1:8" s="22" customFormat="1" ht="38.25" x14ac:dyDescent="0.2">
      <c r="A39" s="302">
        <f t="shared" si="1"/>
        <v>19</v>
      </c>
      <c r="B39" s="158" t="s">
        <v>109</v>
      </c>
      <c r="C39" s="159"/>
      <c r="D39" s="160">
        <v>-1000</v>
      </c>
      <c r="E39" s="160">
        <v>-1300</v>
      </c>
      <c r="F39" s="161">
        <v>-1600</v>
      </c>
      <c r="G39" s="150" t="s">
        <v>110</v>
      </c>
      <c r="H39" s="247">
        <v>0</v>
      </c>
    </row>
    <row r="40" spans="1:8" s="22" customFormat="1" x14ac:dyDescent="0.2">
      <c r="A40" s="302"/>
      <c r="B40" s="158"/>
      <c r="C40" s="159"/>
      <c r="D40" s="160"/>
      <c r="E40" s="160"/>
      <c r="F40" s="161"/>
      <c r="G40" s="192"/>
      <c r="H40" s="247"/>
    </row>
    <row r="41" spans="1:8" s="22" customFormat="1" x14ac:dyDescent="0.2">
      <c r="A41" s="302"/>
      <c r="B41" s="230" t="s">
        <v>75</v>
      </c>
      <c r="C41" s="231"/>
      <c r="D41" s="232"/>
      <c r="E41" s="232"/>
      <c r="F41" s="233"/>
      <c r="G41" s="234"/>
      <c r="H41" s="343">
        <f>SUM(H32:H40)</f>
        <v>-2</v>
      </c>
    </row>
    <row r="42" spans="1:8" s="19" customFormat="1" ht="15.75" x14ac:dyDescent="0.25">
      <c r="A42" s="362" t="s">
        <v>31</v>
      </c>
      <c r="B42" s="364"/>
      <c r="C42" s="149"/>
      <c r="D42" s="147"/>
      <c r="E42" s="147"/>
      <c r="F42" s="174"/>
      <c r="G42" s="284"/>
      <c r="H42" s="242"/>
    </row>
    <row r="43" spans="1:8" s="22" customFormat="1" ht="18" customHeight="1" x14ac:dyDescent="0.2">
      <c r="A43" s="304"/>
      <c r="B43" s="181" t="s">
        <v>32</v>
      </c>
      <c r="C43" s="149"/>
      <c r="D43" s="147"/>
      <c r="E43" s="147"/>
      <c r="F43" s="174"/>
      <c r="G43" s="285"/>
      <c r="H43" s="246"/>
    </row>
    <row r="44" spans="1:8" s="22" customFormat="1" ht="188.25" customHeight="1" x14ac:dyDescent="0.2">
      <c r="A44" s="299">
        <f>A39+1</f>
        <v>20</v>
      </c>
      <c r="B44" s="90" t="s">
        <v>111</v>
      </c>
      <c r="C44" s="155">
        <v>-375</v>
      </c>
      <c r="D44" s="156">
        <v>-500</v>
      </c>
      <c r="E44" s="156">
        <v>-500</v>
      </c>
      <c r="F44" s="157">
        <v>-500</v>
      </c>
      <c r="G44" s="151" t="s">
        <v>147</v>
      </c>
      <c r="H44" s="243">
        <v>-1</v>
      </c>
    </row>
    <row r="45" spans="1:8" s="30" customFormat="1" x14ac:dyDescent="0.2">
      <c r="A45" s="306"/>
      <c r="B45" s="224" t="s">
        <v>114</v>
      </c>
      <c r="C45" s="269"/>
      <c r="D45" s="270"/>
      <c r="E45" s="270"/>
      <c r="F45" s="271"/>
      <c r="G45" s="272"/>
      <c r="H45" s="249"/>
    </row>
    <row r="46" spans="1:8" s="22" customFormat="1" ht="119.25" customHeight="1" x14ac:dyDescent="0.2">
      <c r="A46" s="335">
        <f>A44+1</f>
        <v>21</v>
      </c>
      <c r="B46" s="148" t="s">
        <v>112</v>
      </c>
      <c r="C46" s="149">
        <v>-2344.75</v>
      </c>
      <c r="D46" s="147">
        <v>-5187.75</v>
      </c>
      <c r="E46" s="147">
        <v>-5187.75</v>
      </c>
      <c r="F46" s="174">
        <v>-5187.75</v>
      </c>
      <c r="G46" s="286" t="s">
        <v>113</v>
      </c>
      <c r="H46" s="246">
        <v>-12</v>
      </c>
    </row>
    <row r="47" spans="1:8" s="22" customFormat="1" ht="159.75" customHeight="1" x14ac:dyDescent="0.2">
      <c r="A47" s="299">
        <f>A46+1</f>
        <v>22</v>
      </c>
      <c r="B47" s="90" t="s">
        <v>153</v>
      </c>
      <c r="C47" s="167">
        <v>-2000</v>
      </c>
      <c r="D47" s="168">
        <v>-4000</v>
      </c>
      <c r="E47" s="168">
        <v>-5000</v>
      </c>
      <c r="F47" s="169">
        <v>-6000</v>
      </c>
      <c r="G47" s="151" t="s">
        <v>154</v>
      </c>
      <c r="H47" s="197">
        <v>-14</v>
      </c>
    </row>
    <row r="48" spans="1:8" s="30" customFormat="1" x14ac:dyDescent="0.2">
      <c r="A48" s="299"/>
      <c r="B48" s="90"/>
      <c r="C48" s="167"/>
      <c r="D48" s="168"/>
      <c r="E48" s="168"/>
      <c r="F48" s="169"/>
      <c r="G48" s="151"/>
      <c r="H48" s="250"/>
    </row>
    <row r="49" spans="1:13" s="30" customFormat="1" x14ac:dyDescent="0.2">
      <c r="A49" s="299"/>
      <c r="B49" s="224" t="s">
        <v>76</v>
      </c>
      <c r="C49" s="167"/>
      <c r="D49" s="168"/>
      <c r="E49" s="168"/>
      <c r="F49" s="169"/>
      <c r="G49" s="151"/>
      <c r="H49" s="250">
        <f>SUM(H44:H48)</f>
        <v>-27</v>
      </c>
    </row>
    <row r="50" spans="1:13" s="19" customFormat="1" ht="15.75" x14ac:dyDescent="0.25">
      <c r="A50" s="362" t="s">
        <v>33</v>
      </c>
      <c r="B50" s="363"/>
      <c r="C50" s="149"/>
      <c r="D50" s="147"/>
      <c r="E50" s="147"/>
      <c r="F50" s="174"/>
      <c r="G50" s="260"/>
      <c r="H50" s="242"/>
    </row>
    <row r="51" spans="1:13" s="19" customFormat="1" ht="51" x14ac:dyDescent="0.25">
      <c r="A51" s="298">
        <f>A47+1</f>
        <v>23</v>
      </c>
      <c r="B51" s="312" t="s">
        <v>121</v>
      </c>
      <c r="C51" s="149"/>
      <c r="D51" s="147"/>
      <c r="E51" s="147"/>
      <c r="F51" s="174"/>
      <c r="G51" s="260" t="s">
        <v>170</v>
      </c>
      <c r="H51" s="242"/>
    </row>
    <row r="52" spans="1:13" s="19" customFormat="1" ht="169.5" customHeight="1" x14ac:dyDescent="0.25">
      <c r="A52" s="298">
        <f>A51+1</f>
        <v>24</v>
      </c>
      <c r="B52" s="312" t="s">
        <v>122</v>
      </c>
      <c r="C52" s="149"/>
      <c r="D52" s="147"/>
      <c r="E52" s="147"/>
      <c r="F52" s="174"/>
      <c r="G52" s="260" t="s">
        <v>123</v>
      </c>
      <c r="H52" s="242"/>
    </row>
    <row r="53" spans="1:13" s="19" customFormat="1" ht="25.5" x14ac:dyDescent="0.25">
      <c r="A53" s="298">
        <f>A52+1</f>
        <v>25</v>
      </c>
      <c r="B53" s="312" t="s">
        <v>124</v>
      </c>
      <c r="C53" s="149"/>
      <c r="D53" s="147"/>
      <c r="E53" s="147"/>
      <c r="F53" s="174"/>
      <c r="G53" s="260" t="s">
        <v>125</v>
      </c>
      <c r="H53" s="242"/>
    </row>
    <row r="54" spans="1:13" s="22" customFormat="1" ht="78.75" customHeight="1" x14ac:dyDescent="0.2">
      <c r="A54" s="302">
        <f>A53+1</f>
        <v>26</v>
      </c>
      <c r="B54" s="158" t="s">
        <v>126</v>
      </c>
      <c r="C54" s="159"/>
      <c r="D54" s="160"/>
      <c r="E54" s="160"/>
      <c r="F54" s="161"/>
      <c r="G54" s="192" t="s">
        <v>127</v>
      </c>
      <c r="H54" s="251"/>
    </row>
    <row r="55" spans="1:13" s="22" customFormat="1" x14ac:dyDescent="0.2">
      <c r="A55" s="302"/>
      <c r="B55" s="158"/>
      <c r="C55" s="162"/>
      <c r="D55" s="178"/>
      <c r="E55" s="178"/>
      <c r="F55" s="166"/>
      <c r="G55" s="195"/>
      <c r="H55" s="246"/>
    </row>
    <row r="56" spans="1:13" s="22" customFormat="1" x14ac:dyDescent="0.2">
      <c r="A56" s="302"/>
      <c r="B56" s="158"/>
      <c r="C56" s="162"/>
      <c r="D56" s="178"/>
      <c r="E56" s="178"/>
      <c r="F56" s="166"/>
      <c r="G56" s="195"/>
      <c r="H56" s="246"/>
      <c r="J56" s="334"/>
      <c r="K56" s="334"/>
      <c r="L56" s="334"/>
      <c r="M56" s="334"/>
    </row>
    <row r="57" spans="1:13" s="22" customFormat="1" x14ac:dyDescent="0.2">
      <c r="A57" s="307"/>
      <c r="B57" s="230" t="s">
        <v>77</v>
      </c>
      <c r="C57" s="235"/>
      <c r="D57" s="236"/>
      <c r="E57" s="236"/>
      <c r="F57" s="237"/>
      <c r="G57" s="287"/>
      <c r="H57" s="248">
        <f>SUM(H54:H56)</f>
        <v>0</v>
      </c>
    </row>
    <row r="58" spans="1:13" s="22" customFormat="1" ht="27" customHeight="1" x14ac:dyDescent="0.2">
      <c r="A58" s="360" t="s">
        <v>15</v>
      </c>
      <c r="B58" s="361"/>
      <c r="C58" s="91"/>
      <c r="D58" s="92"/>
      <c r="E58" s="92"/>
      <c r="F58" s="93"/>
      <c r="G58" s="150"/>
      <c r="H58" s="246"/>
    </row>
    <row r="59" spans="1:13" s="22" customFormat="1" ht="12.75" customHeight="1" x14ac:dyDescent="0.2">
      <c r="A59" s="319"/>
      <c r="B59" s="320"/>
      <c r="C59" s="91"/>
      <c r="D59" s="92"/>
      <c r="E59" s="92"/>
      <c r="F59" s="93"/>
      <c r="G59" s="150"/>
      <c r="H59" s="246"/>
    </row>
    <row r="60" spans="1:13" s="22" customFormat="1" ht="12.75" customHeight="1" x14ac:dyDescent="0.2">
      <c r="A60" s="319"/>
      <c r="B60" s="320"/>
      <c r="C60" s="91"/>
      <c r="D60" s="92"/>
      <c r="E60" s="92"/>
      <c r="F60" s="93"/>
      <c r="G60" s="150"/>
      <c r="H60" s="246"/>
    </row>
    <row r="61" spans="1:13" s="22" customFormat="1" ht="27.75" customHeight="1" x14ac:dyDescent="0.2">
      <c r="A61" s="358" t="s">
        <v>133</v>
      </c>
      <c r="B61" s="359"/>
      <c r="C61" s="91"/>
      <c r="D61" s="92"/>
      <c r="E61" s="92"/>
      <c r="F61" s="93"/>
      <c r="G61" s="150"/>
      <c r="H61" s="246"/>
    </row>
    <row r="62" spans="1:13" s="22" customFormat="1" ht="88.5" customHeight="1" x14ac:dyDescent="0.2">
      <c r="A62" s="340">
        <f>+A54+1</f>
        <v>27</v>
      </c>
      <c r="B62" s="321" t="s">
        <v>143</v>
      </c>
      <c r="C62" s="91">
        <v>500</v>
      </c>
      <c r="D62" s="92">
        <v>500</v>
      </c>
      <c r="E62" s="92">
        <v>800</v>
      </c>
      <c r="F62" s="93">
        <v>1000</v>
      </c>
      <c r="G62" s="150" t="s">
        <v>176</v>
      </c>
      <c r="H62" s="246"/>
    </row>
    <row r="63" spans="1:13" s="22" customFormat="1" ht="130.5" customHeight="1" x14ac:dyDescent="0.2">
      <c r="A63" s="340">
        <f>+A62+1</f>
        <v>28</v>
      </c>
      <c r="B63" s="321" t="s">
        <v>136</v>
      </c>
      <c r="C63" s="91">
        <v>1000</v>
      </c>
      <c r="D63" s="92">
        <v>1000</v>
      </c>
      <c r="E63" s="92"/>
      <c r="F63" s="93"/>
      <c r="G63" s="150" t="s">
        <v>155</v>
      </c>
      <c r="H63" s="246"/>
    </row>
    <row r="64" spans="1:13" s="22" customFormat="1" ht="120" customHeight="1" x14ac:dyDescent="0.2">
      <c r="A64" s="340">
        <f>+A63+1</f>
        <v>29</v>
      </c>
      <c r="B64" s="321" t="s">
        <v>137</v>
      </c>
      <c r="C64" s="91">
        <v>1000</v>
      </c>
      <c r="D64" s="92"/>
      <c r="E64" s="92"/>
      <c r="F64" s="93"/>
      <c r="G64" s="150" t="s">
        <v>166</v>
      </c>
      <c r="H64" s="246"/>
    </row>
    <row r="65" spans="1:10" s="22" customFormat="1" ht="105.75" customHeight="1" x14ac:dyDescent="0.2">
      <c r="A65" s="340">
        <f t="shared" ref="A65:A68" si="2">+A64+1</f>
        <v>30</v>
      </c>
      <c r="B65" s="321" t="s">
        <v>141</v>
      </c>
      <c r="C65" s="91">
        <v>250</v>
      </c>
      <c r="D65" s="92">
        <v>250</v>
      </c>
      <c r="E65" s="92">
        <v>250</v>
      </c>
      <c r="F65" s="93">
        <v>250</v>
      </c>
      <c r="G65" s="150" t="s">
        <v>156</v>
      </c>
      <c r="H65" s="246"/>
    </row>
    <row r="66" spans="1:10" s="22" customFormat="1" ht="50.25" customHeight="1" x14ac:dyDescent="0.2">
      <c r="A66" s="340">
        <f>+A65+1</f>
        <v>31</v>
      </c>
      <c r="B66" s="321" t="s">
        <v>182</v>
      </c>
      <c r="C66" s="355">
        <v>-500</v>
      </c>
      <c r="D66" s="92">
        <v>-500</v>
      </c>
      <c r="E66" s="92">
        <v>-500</v>
      </c>
      <c r="F66" s="356">
        <v>-500</v>
      </c>
      <c r="G66" s="150" t="s">
        <v>185</v>
      </c>
      <c r="H66" s="246"/>
    </row>
    <row r="67" spans="1:10" s="22" customFormat="1" ht="130.5" customHeight="1" x14ac:dyDescent="0.2">
      <c r="A67" s="340">
        <f>+A65+1</f>
        <v>31</v>
      </c>
      <c r="B67" s="321" t="s">
        <v>142</v>
      </c>
      <c r="C67" s="91">
        <v>200</v>
      </c>
      <c r="D67" s="92"/>
      <c r="E67" s="92"/>
      <c r="F67" s="93"/>
      <c r="G67" s="150" t="s">
        <v>157</v>
      </c>
      <c r="H67" s="246"/>
    </row>
    <row r="68" spans="1:10" s="22" customFormat="1" ht="51" x14ac:dyDescent="0.2">
      <c r="A68" s="340">
        <f t="shared" si="2"/>
        <v>32</v>
      </c>
      <c r="B68" s="321" t="s">
        <v>151</v>
      </c>
      <c r="C68" s="91">
        <v>500</v>
      </c>
      <c r="D68" s="92">
        <v>500</v>
      </c>
      <c r="E68" s="92">
        <v>500</v>
      </c>
      <c r="F68" s="93">
        <v>500</v>
      </c>
      <c r="G68" s="150" t="s">
        <v>152</v>
      </c>
      <c r="H68" s="246"/>
    </row>
    <row r="69" spans="1:10" s="22" customFormat="1" ht="242.25" x14ac:dyDescent="0.2">
      <c r="A69" s="340">
        <f>+A68+1</f>
        <v>33</v>
      </c>
      <c r="B69" s="321" t="s">
        <v>144</v>
      </c>
      <c r="C69" s="91">
        <v>10000</v>
      </c>
      <c r="D69" s="92"/>
      <c r="E69" s="92"/>
      <c r="F69" s="93"/>
      <c r="G69" s="150" t="s">
        <v>158</v>
      </c>
      <c r="H69" s="246"/>
    </row>
    <row r="70" spans="1:10" s="22" customFormat="1" ht="51" x14ac:dyDescent="0.2">
      <c r="A70" s="340">
        <f>+A69+1</f>
        <v>34</v>
      </c>
      <c r="B70" s="321" t="s">
        <v>145</v>
      </c>
      <c r="C70" s="91">
        <v>-1000</v>
      </c>
      <c r="D70" s="92">
        <v>-1000</v>
      </c>
      <c r="E70" s="92">
        <v>-1000</v>
      </c>
      <c r="F70" s="93">
        <v>-1000</v>
      </c>
      <c r="G70" s="150" t="s">
        <v>150</v>
      </c>
      <c r="H70" s="246"/>
    </row>
    <row r="71" spans="1:10" s="22" customFormat="1" ht="157.5" customHeight="1" x14ac:dyDescent="0.2">
      <c r="A71" s="340">
        <f t="shared" ref="A71" si="3">+A70+1</f>
        <v>35</v>
      </c>
      <c r="B71" s="321" t="s">
        <v>146</v>
      </c>
      <c r="C71" s="91">
        <v>-1000</v>
      </c>
      <c r="D71" s="92">
        <v>-1000</v>
      </c>
      <c r="E71" s="92">
        <v>-1000</v>
      </c>
      <c r="F71" s="93">
        <v>-1000</v>
      </c>
      <c r="G71" s="150" t="s">
        <v>164</v>
      </c>
      <c r="H71" s="246"/>
    </row>
    <row r="72" spans="1:10" s="22" customFormat="1" ht="168" customHeight="1" x14ac:dyDescent="0.2">
      <c r="A72" s="340">
        <f>+A71+1</f>
        <v>36</v>
      </c>
      <c r="B72" s="321" t="s">
        <v>172</v>
      </c>
      <c r="C72" s="91">
        <v>200</v>
      </c>
      <c r="D72" s="92"/>
      <c r="E72" s="92"/>
      <c r="F72" s="93"/>
      <c r="G72" s="339" t="s">
        <v>175</v>
      </c>
      <c r="H72" s="246"/>
    </row>
    <row r="73" spans="1:10" s="22" customFormat="1" ht="131.25" customHeight="1" x14ac:dyDescent="0.2">
      <c r="A73" s="340">
        <f>+A72+1</f>
        <v>37</v>
      </c>
      <c r="B73" s="323" t="s">
        <v>173</v>
      </c>
      <c r="C73" s="91">
        <v>300</v>
      </c>
      <c r="D73" s="92"/>
      <c r="E73" s="92"/>
      <c r="F73" s="93"/>
      <c r="G73" s="150" t="s">
        <v>178</v>
      </c>
      <c r="H73" s="246"/>
    </row>
    <row r="74" spans="1:10" s="22" customFormat="1" ht="47.25" customHeight="1" x14ac:dyDescent="0.2">
      <c r="A74" s="340">
        <f t="shared" ref="A74" si="4">+A73+1</f>
        <v>38</v>
      </c>
      <c r="B74" s="323" t="s">
        <v>177</v>
      </c>
      <c r="C74" s="91">
        <v>-300</v>
      </c>
      <c r="D74" s="92"/>
      <c r="E74" s="92"/>
      <c r="F74" s="93"/>
      <c r="G74" s="150" t="s">
        <v>179</v>
      </c>
      <c r="H74" s="246"/>
    </row>
    <row r="75" spans="1:10" s="22" customFormat="1" ht="222" customHeight="1" x14ac:dyDescent="0.2">
      <c r="A75" s="340">
        <f>+A74+1</f>
        <v>39</v>
      </c>
      <c r="B75" s="323" t="s">
        <v>180</v>
      </c>
      <c r="C75" s="91">
        <v>400</v>
      </c>
      <c r="D75" s="92"/>
      <c r="E75" s="92"/>
      <c r="F75" s="341"/>
      <c r="G75" s="342" t="s">
        <v>181</v>
      </c>
      <c r="H75" s="311"/>
    </row>
    <row r="76" spans="1:10" s="22" customFormat="1" ht="72.75" customHeight="1" x14ac:dyDescent="0.2">
      <c r="A76" s="319">
        <v>40</v>
      </c>
      <c r="B76" s="344" t="s">
        <v>186</v>
      </c>
      <c r="C76" s="345"/>
      <c r="D76" s="346">
        <v>25700</v>
      </c>
      <c r="E76" s="346">
        <v>25700</v>
      </c>
      <c r="F76" s="347">
        <v>25700</v>
      </c>
      <c r="G76" s="150" t="s">
        <v>187</v>
      </c>
      <c r="H76" s="311"/>
    </row>
    <row r="77" spans="1:10" s="22" customFormat="1" ht="81" customHeight="1" x14ac:dyDescent="0.2">
      <c r="A77" s="319">
        <v>41</v>
      </c>
      <c r="B77" s="344" t="s">
        <v>188</v>
      </c>
      <c r="C77" s="345">
        <v>-5000</v>
      </c>
      <c r="D77" s="346">
        <v>15000</v>
      </c>
      <c r="E77" s="346">
        <v>15000</v>
      </c>
      <c r="F77" s="347">
        <v>15000</v>
      </c>
      <c r="G77" s="150" t="s">
        <v>189</v>
      </c>
      <c r="H77" s="311"/>
    </row>
    <row r="78" spans="1:10" s="22" customFormat="1" ht="133.5" customHeight="1" x14ac:dyDescent="0.2">
      <c r="A78" s="319">
        <v>42</v>
      </c>
      <c r="B78" s="344" t="s">
        <v>190</v>
      </c>
      <c r="C78" s="345">
        <v>1</v>
      </c>
      <c r="D78" s="345">
        <v>1</v>
      </c>
      <c r="E78" s="345">
        <v>1</v>
      </c>
      <c r="F78" s="345">
        <v>1</v>
      </c>
      <c r="G78" s="150" t="s">
        <v>200</v>
      </c>
      <c r="H78" s="311"/>
      <c r="I78" s="357"/>
    </row>
    <row r="79" spans="1:10" s="22" customFormat="1" ht="83.25" customHeight="1" x14ac:dyDescent="0.2">
      <c r="A79" s="319">
        <v>43</v>
      </c>
      <c r="B79" s="344" t="s">
        <v>191</v>
      </c>
      <c r="C79" s="348"/>
      <c r="D79" s="346">
        <v>10500</v>
      </c>
      <c r="E79" s="346"/>
      <c r="F79" s="347"/>
      <c r="G79" s="150" t="s">
        <v>201</v>
      </c>
      <c r="H79" s="311"/>
      <c r="I79" s="357"/>
    </row>
    <row r="80" spans="1:10" s="22" customFormat="1" ht="132" customHeight="1" x14ac:dyDescent="0.2">
      <c r="A80" s="319">
        <v>44</v>
      </c>
      <c r="B80" s="344" t="s">
        <v>192</v>
      </c>
      <c r="C80" s="345">
        <v>7000</v>
      </c>
      <c r="D80" s="346">
        <v>10000</v>
      </c>
      <c r="E80" s="346">
        <v>9000</v>
      </c>
      <c r="F80" s="347">
        <v>8000</v>
      </c>
      <c r="G80" s="150" t="s">
        <v>198</v>
      </c>
      <c r="H80" s="311"/>
      <c r="I80" s="357"/>
      <c r="J80" s="354"/>
    </row>
    <row r="81" spans="1:10" s="22" customFormat="1" ht="139.5" customHeight="1" x14ac:dyDescent="0.2">
      <c r="A81" s="319">
        <v>45</v>
      </c>
      <c r="B81" s="349" t="s">
        <v>193</v>
      </c>
      <c r="C81" s="347">
        <v>2000</v>
      </c>
      <c r="D81" s="347">
        <v>11000</v>
      </c>
      <c r="E81" s="347">
        <v>10000</v>
      </c>
      <c r="F81" s="347">
        <v>9000</v>
      </c>
      <c r="G81" s="150" t="s">
        <v>196</v>
      </c>
      <c r="H81" s="311"/>
      <c r="I81" s="357"/>
      <c r="J81" s="354"/>
    </row>
    <row r="82" spans="1:10" s="22" customFormat="1" ht="139.5" customHeight="1" x14ac:dyDescent="0.2">
      <c r="A82" s="319"/>
      <c r="B82" s="349" t="s">
        <v>199</v>
      </c>
      <c r="C82" s="347">
        <v>1</v>
      </c>
      <c r="D82" s="347">
        <v>1</v>
      </c>
      <c r="E82" s="347">
        <v>1</v>
      </c>
      <c r="F82" s="347">
        <v>1</v>
      </c>
      <c r="G82" s="150"/>
      <c r="H82" s="311"/>
      <c r="I82" s="357"/>
      <c r="J82" s="354"/>
    </row>
    <row r="83" spans="1:10" s="22" customFormat="1" ht="60" customHeight="1" x14ac:dyDescent="0.2">
      <c r="A83" s="319">
        <v>46</v>
      </c>
      <c r="B83" s="349" t="s">
        <v>194</v>
      </c>
      <c r="C83" s="347">
        <v>5000</v>
      </c>
      <c r="D83" s="347"/>
      <c r="E83" s="347"/>
      <c r="F83" s="347"/>
      <c r="G83" s="150" t="s">
        <v>197</v>
      </c>
      <c r="H83" s="311"/>
      <c r="I83" s="357"/>
    </row>
    <row r="84" spans="1:10" s="22" customFormat="1" ht="69" customHeight="1" x14ac:dyDescent="0.2">
      <c r="A84" s="299"/>
      <c r="B84" s="344" t="s">
        <v>25</v>
      </c>
      <c r="C84" s="350">
        <v>-1501.4</v>
      </c>
      <c r="D84" s="351">
        <v>-4015.2</v>
      </c>
      <c r="E84" s="351">
        <v>-2525.9</v>
      </c>
      <c r="F84" s="352">
        <v>1455.1</v>
      </c>
      <c r="H84" s="252"/>
      <c r="I84" s="357"/>
    </row>
    <row r="85" spans="1:10" s="32" customFormat="1" ht="17.25" customHeight="1" thickBot="1" x14ac:dyDescent="0.3">
      <c r="A85" s="288"/>
      <c r="B85" s="289" t="s">
        <v>34</v>
      </c>
      <c r="C85" s="337">
        <f>SUM(C5:C84)</f>
        <v>-439.15000000000009</v>
      </c>
      <c r="D85" s="337">
        <f>SUM(D5:D84)</f>
        <v>39379.050000000003</v>
      </c>
      <c r="E85" s="337">
        <f>SUM(E5:E84)</f>
        <v>26368.35</v>
      </c>
      <c r="F85" s="337">
        <f>SUM(F5:F84)</f>
        <v>27249.35</v>
      </c>
      <c r="G85" s="290"/>
      <c r="H85" s="253" t="e">
        <f>SUM(#REF!+H57+H49+H45+H41+H28+H16+H11)</f>
        <v>#REF!</v>
      </c>
    </row>
    <row r="86" spans="1:10" s="32" customFormat="1" ht="17.25" customHeight="1" x14ac:dyDescent="0.25">
      <c r="A86" s="313"/>
      <c r="B86" s="314" t="s">
        <v>174</v>
      </c>
      <c r="C86" s="315">
        <v>-29137</v>
      </c>
      <c r="D86" s="315">
        <v>-42563</v>
      </c>
      <c r="E86" s="315">
        <v>-43863</v>
      </c>
      <c r="F86" s="315">
        <v>-45163</v>
      </c>
      <c r="G86" s="316"/>
      <c r="H86" s="317"/>
    </row>
    <row r="87" spans="1:10" s="32" customFormat="1" ht="17.25" customHeight="1" x14ac:dyDescent="0.25">
      <c r="A87" s="313"/>
      <c r="B87" s="314" t="s">
        <v>131</v>
      </c>
      <c r="C87" s="315">
        <f>C85-C86</f>
        <v>28697.85</v>
      </c>
      <c r="D87" s="315">
        <f t="shared" ref="D87:F87" si="5">D85-D86</f>
        <v>81942.05</v>
      </c>
      <c r="E87" s="315">
        <f t="shared" si="5"/>
        <v>70231.350000000006</v>
      </c>
      <c r="F87" s="315">
        <f t="shared" si="5"/>
        <v>72412.350000000006</v>
      </c>
      <c r="G87" s="316"/>
      <c r="H87" s="317"/>
    </row>
    <row r="88" spans="1:10" x14ac:dyDescent="0.2">
      <c r="A88" s="308"/>
      <c r="B88" s="291"/>
      <c r="C88" s="292"/>
      <c r="D88" s="292"/>
      <c r="E88" s="292"/>
      <c r="F88" s="292"/>
      <c r="G88" s="293"/>
    </row>
    <row r="89" spans="1:10" x14ac:dyDescent="0.2">
      <c r="A89" s="309"/>
      <c r="B89" s="293"/>
      <c r="C89" s="292"/>
      <c r="D89" s="292"/>
      <c r="E89" s="292"/>
      <c r="F89" s="292"/>
      <c r="G89" s="293"/>
    </row>
    <row r="90" spans="1:10" x14ac:dyDescent="0.2">
      <c r="A90" s="309"/>
      <c r="B90" s="293"/>
      <c r="C90" s="292"/>
      <c r="D90" s="292"/>
      <c r="E90" s="292"/>
      <c r="F90" s="292"/>
      <c r="G90" s="293"/>
    </row>
    <row r="91" spans="1:10" x14ac:dyDescent="0.2">
      <c r="A91" s="309"/>
      <c r="B91" s="293"/>
      <c r="C91" s="292"/>
      <c r="D91" s="292"/>
      <c r="E91" s="292"/>
      <c r="F91" s="292"/>
      <c r="G91" s="293"/>
    </row>
    <row r="92" spans="1:10" x14ac:dyDescent="0.2">
      <c r="A92" s="309"/>
      <c r="B92" s="293"/>
      <c r="C92" s="292"/>
      <c r="D92" s="292"/>
      <c r="E92" s="292"/>
      <c r="F92" s="292"/>
      <c r="G92" s="293"/>
    </row>
    <row r="93" spans="1:10" x14ac:dyDescent="0.2">
      <c r="C93" s="33"/>
      <c r="D93" s="33"/>
      <c r="E93" s="33"/>
      <c r="F93" s="33"/>
    </row>
    <row r="94" spans="1:10" x14ac:dyDescent="0.2">
      <c r="C94" s="33"/>
      <c r="D94" s="33"/>
      <c r="E94" s="33"/>
      <c r="F94" s="33"/>
    </row>
    <row r="95" spans="1:10" x14ac:dyDescent="0.2">
      <c r="C95" s="33"/>
      <c r="D95" s="33"/>
      <c r="E95" s="33"/>
      <c r="F95" s="33"/>
    </row>
    <row r="96" spans="1:10" x14ac:dyDescent="0.2">
      <c r="C96" s="33"/>
      <c r="D96" s="33"/>
      <c r="E96" s="33"/>
      <c r="F96" s="33"/>
    </row>
    <row r="97" spans="3:8" x14ac:dyDescent="0.2">
      <c r="C97" s="33"/>
      <c r="D97" s="33"/>
      <c r="E97" s="33"/>
      <c r="F97" s="33"/>
    </row>
    <row r="98" spans="3:8" x14ac:dyDescent="0.2">
      <c r="C98" s="33"/>
      <c r="D98" s="33"/>
      <c r="E98" s="33"/>
      <c r="F98" s="33"/>
    </row>
    <row r="104" spans="3:8" x14ac:dyDescent="0.2">
      <c r="F104" s="15"/>
      <c r="H104" s="15"/>
    </row>
    <row r="105" spans="3:8" x14ac:dyDescent="0.2">
      <c r="F105" s="15"/>
      <c r="H105" s="15"/>
    </row>
    <row r="106" spans="3:8" x14ac:dyDescent="0.2">
      <c r="F106" s="15"/>
      <c r="H106" s="15"/>
    </row>
    <row r="107" spans="3:8" x14ac:dyDescent="0.2">
      <c r="F107" s="15"/>
      <c r="H107" s="15"/>
    </row>
    <row r="108" spans="3:8" x14ac:dyDescent="0.2">
      <c r="F108" s="15"/>
      <c r="H108" s="15"/>
    </row>
    <row r="109" spans="3:8" x14ac:dyDescent="0.2">
      <c r="F109" s="15"/>
      <c r="H109" s="15"/>
    </row>
    <row r="110" spans="3:8" x14ac:dyDescent="0.2">
      <c r="F110" s="15"/>
      <c r="H110" s="15"/>
    </row>
    <row r="111" spans="3:8" x14ac:dyDescent="0.2">
      <c r="F111" s="15"/>
      <c r="H111" s="15"/>
    </row>
    <row r="112" spans="3:8" x14ac:dyDescent="0.2">
      <c r="F112" s="15"/>
      <c r="H112" s="15"/>
    </row>
    <row r="113" spans="6:8" x14ac:dyDescent="0.2">
      <c r="F113" s="15"/>
      <c r="H113" s="15"/>
    </row>
    <row r="114" spans="6:8" x14ac:dyDescent="0.2">
      <c r="F114" s="15"/>
      <c r="H114" s="15"/>
    </row>
    <row r="115" spans="6:8" x14ac:dyDescent="0.2">
      <c r="F115" s="15"/>
      <c r="H115" s="15"/>
    </row>
  </sheetData>
  <sheetProtection password="CC96" sheet="1" scenarios="1" formatColumns="0" formatRows="0" insertColumns="0" insertRows="0" insertHyperlinks="0" deleteColumns="0" deleteRows="0" selectLockedCells="1" sort="0" autoFilter="0" pivotTables="0" selectUnlockedCells="1"/>
  <mergeCells count="10">
    <mergeCell ref="A61:B61"/>
    <mergeCell ref="A58:B58"/>
    <mergeCell ref="A50:B50"/>
    <mergeCell ref="A14:B14"/>
    <mergeCell ref="C2:F2"/>
    <mergeCell ref="A8:B8"/>
    <mergeCell ref="A18:B18"/>
    <mergeCell ref="A30:B30"/>
    <mergeCell ref="A42:B42"/>
    <mergeCell ref="A4:B4"/>
  </mergeCells>
  <phoneticPr fontId="0" type="noConversion"/>
  <pageMargins left="0.19685039370078741" right="0.19685039370078741" top="0.59055118110236227" bottom="0.59055118110236227" header="0" footer="0"/>
  <pageSetup paperSize="9" orientation="landscape" r:id="rId1"/>
  <headerFooter alignWithMargins="0"/>
  <rowBreaks count="2" manualBreakCount="2">
    <brk id="29" max="16383" man="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indowProtection="1" zoomScaleNormal="100" workbookViewId="0">
      <selection activeCell="D9" sqref="D9"/>
    </sheetView>
  </sheetViews>
  <sheetFormatPr defaultRowHeight="12.75" x14ac:dyDescent="0.2"/>
  <cols>
    <col min="1" max="1" width="5.140625" style="34" customWidth="1"/>
    <col min="2" max="2" width="43" style="35" customWidth="1"/>
    <col min="3" max="5" width="9.42578125" style="36" customWidth="1"/>
    <col min="6" max="6" width="8.140625" style="36" bestFit="1" customWidth="1"/>
    <col min="7" max="7" width="35.42578125" style="15" customWidth="1"/>
    <col min="8" max="8" width="10.5703125" style="15" bestFit="1" customWidth="1"/>
    <col min="9" max="16384" width="9.140625" style="15"/>
  </cols>
  <sheetData>
    <row r="1" spans="1:8" s="11" customFormat="1" ht="18" customHeight="1" thickBot="1" x14ac:dyDescent="0.3">
      <c r="A1" s="8" t="s">
        <v>35</v>
      </c>
      <c r="B1" s="9"/>
      <c r="C1" s="10"/>
      <c r="D1" s="10"/>
      <c r="E1" s="10"/>
      <c r="F1" s="10"/>
      <c r="G1" s="12"/>
    </row>
    <row r="2" spans="1:8" ht="17.25" customHeight="1" thickBot="1" x14ac:dyDescent="0.25">
      <c r="A2" s="13"/>
      <c r="B2" s="14"/>
      <c r="C2" s="365" t="s">
        <v>20</v>
      </c>
      <c r="D2" s="366"/>
      <c r="E2" s="366"/>
      <c r="F2" s="367"/>
      <c r="G2" s="16"/>
    </row>
    <row r="3" spans="1:8" s="19" customFormat="1" ht="15.75" x14ac:dyDescent="0.25">
      <c r="A3" s="37" t="s">
        <v>21</v>
      </c>
      <c r="B3" s="170" t="s">
        <v>22</v>
      </c>
      <c r="C3" s="37">
        <v>2014</v>
      </c>
      <c r="D3" s="18">
        <f>C3+1</f>
        <v>2015</v>
      </c>
      <c r="E3" s="18">
        <f>D3+1</f>
        <v>2016</v>
      </c>
      <c r="F3" s="177">
        <f>E3+1</f>
        <v>2017</v>
      </c>
      <c r="G3" s="171" t="s">
        <v>23</v>
      </c>
    </row>
    <row r="4" spans="1:8" s="19" customFormat="1" ht="25.5" x14ac:dyDescent="0.2">
      <c r="A4" s="39"/>
      <c r="B4" s="148" t="s">
        <v>134</v>
      </c>
      <c r="C4" s="187">
        <v>5000</v>
      </c>
      <c r="D4" s="31"/>
      <c r="E4" s="31"/>
      <c r="F4" s="188"/>
      <c r="G4" s="199" t="s">
        <v>169</v>
      </c>
    </row>
    <row r="5" spans="1:8" ht="25.5" x14ac:dyDescent="0.2">
      <c r="A5" s="98"/>
      <c r="B5" s="94" t="s">
        <v>135</v>
      </c>
      <c r="C5" s="95">
        <v>3000</v>
      </c>
      <c r="D5" s="96">
        <v>1000</v>
      </c>
      <c r="E5" s="96"/>
      <c r="F5" s="97"/>
      <c r="G5" s="218" t="s">
        <v>168</v>
      </c>
    </row>
    <row r="6" spans="1:8" ht="25.5" x14ac:dyDescent="0.2">
      <c r="A6" s="98"/>
      <c r="B6" s="94" t="s">
        <v>138</v>
      </c>
      <c r="C6" s="95"/>
      <c r="D6" s="96">
        <v>3000</v>
      </c>
      <c r="E6" s="96"/>
      <c r="F6" s="97"/>
      <c r="G6" s="218" t="s">
        <v>167</v>
      </c>
    </row>
    <row r="7" spans="1:8" ht="29.25" customHeight="1" x14ac:dyDescent="0.2">
      <c r="A7" s="98"/>
      <c r="B7" s="94" t="s">
        <v>139</v>
      </c>
      <c r="C7" s="95">
        <v>250</v>
      </c>
      <c r="D7" s="96"/>
      <c r="E7" s="96"/>
      <c r="F7" s="97"/>
      <c r="G7" s="322" t="s">
        <v>148</v>
      </c>
    </row>
    <row r="8" spans="1:8" ht="20.100000000000001" customHeight="1" x14ac:dyDescent="0.2">
      <c r="A8" s="98"/>
      <c r="B8" s="99"/>
      <c r="C8" s="100"/>
      <c r="D8" s="101"/>
      <c r="E8" s="101"/>
      <c r="F8" s="102"/>
      <c r="G8" s="218"/>
    </row>
    <row r="9" spans="1:8" s="19" customFormat="1" ht="15.75" x14ac:dyDescent="0.2">
      <c r="A9" s="39"/>
      <c r="B9" s="148"/>
      <c r="C9" s="187"/>
      <c r="D9" s="31"/>
      <c r="E9" s="31"/>
      <c r="F9" s="188"/>
      <c r="G9" s="199"/>
    </row>
    <row r="10" spans="1:8" s="19" customFormat="1" ht="15.75" x14ac:dyDescent="0.2">
      <c r="A10" s="39"/>
      <c r="B10" s="148"/>
      <c r="C10" s="187"/>
      <c r="D10" s="31"/>
      <c r="E10" s="31"/>
      <c r="F10" s="188"/>
      <c r="G10" s="199"/>
    </row>
    <row r="11" spans="1:8" s="19" customFormat="1" ht="15.75" x14ac:dyDescent="0.2">
      <c r="A11" s="43"/>
      <c r="B11" s="198"/>
      <c r="C11" s="187"/>
      <c r="D11" s="31"/>
      <c r="E11" s="31"/>
      <c r="F11" s="188"/>
      <c r="G11" s="200"/>
    </row>
    <row r="12" spans="1:8" s="32" customFormat="1" ht="13.5" thickBot="1" x14ac:dyDescent="0.3">
      <c r="A12" s="44"/>
      <c r="B12" s="45" t="s">
        <v>36</v>
      </c>
      <c r="C12" s="204">
        <f>SUM(C4:C11)</f>
        <v>8250</v>
      </c>
      <c r="D12" s="46">
        <f>SUM(D4:D11)</f>
        <v>4000</v>
      </c>
      <c r="E12" s="46">
        <f>SUM(E4:E11)</f>
        <v>0</v>
      </c>
      <c r="F12" s="196">
        <f>SUM(F4:F11)</f>
        <v>0</v>
      </c>
      <c r="G12" s="47" t="s">
        <v>37</v>
      </c>
      <c r="H12" s="48"/>
    </row>
    <row r="13" spans="1:8" x14ac:dyDescent="0.2">
      <c r="A13" s="49"/>
      <c r="B13" s="50"/>
      <c r="C13" s="205"/>
      <c r="D13" s="51"/>
      <c r="E13" s="51"/>
      <c r="F13" s="206"/>
      <c r="G13" s="52"/>
    </row>
    <row r="14" spans="1:8" x14ac:dyDescent="0.2">
      <c r="A14" s="49"/>
      <c r="B14" s="50"/>
      <c r="C14" s="205"/>
      <c r="D14" s="51"/>
      <c r="E14" s="51"/>
      <c r="F14" s="206"/>
      <c r="G14" s="52"/>
    </row>
    <row r="15" spans="1:8" ht="15.75" customHeight="1" x14ac:dyDescent="0.2">
      <c r="A15" s="370" t="s">
        <v>38</v>
      </c>
      <c r="B15" s="371"/>
      <c r="C15" s="207">
        <v>2014</v>
      </c>
      <c r="D15" s="53">
        <f>D3</f>
        <v>2015</v>
      </c>
      <c r="E15" s="53">
        <f t="shared" ref="E15:F15" si="0">E3</f>
        <v>2016</v>
      </c>
      <c r="F15" s="53">
        <f t="shared" si="0"/>
        <v>2017</v>
      </c>
      <c r="G15" s="200"/>
    </row>
    <row r="16" spans="1:8" ht="15.75" x14ac:dyDescent="0.2">
      <c r="A16" s="43"/>
      <c r="B16" s="54"/>
      <c r="C16" s="209"/>
      <c r="D16" s="29"/>
      <c r="E16" s="29"/>
      <c r="F16" s="184"/>
      <c r="G16" s="201"/>
    </row>
    <row r="17" spans="1:7" ht="13.5" thickBot="1" x14ac:dyDescent="0.25">
      <c r="A17" s="56"/>
      <c r="B17" s="57" t="s">
        <v>8</v>
      </c>
      <c r="C17" s="210">
        <f>SUM(C16:C16)</f>
        <v>0</v>
      </c>
      <c r="D17" s="58">
        <f>SUM(D16:D16)</f>
        <v>0</v>
      </c>
      <c r="E17" s="58">
        <f>SUM(E16:E16)</f>
        <v>0</v>
      </c>
      <c r="F17" s="69">
        <f>SUM(F16:F16)</f>
        <v>0</v>
      </c>
      <c r="G17" s="202"/>
    </row>
    <row r="18" spans="1:7" x14ac:dyDescent="0.2">
      <c r="A18" s="49"/>
      <c r="B18" s="50"/>
      <c r="C18" s="205"/>
      <c r="D18" s="51"/>
      <c r="E18" s="51"/>
      <c r="F18" s="206"/>
      <c r="G18" s="59"/>
    </row>
    <row r="19" spans="1:7" ht="15.75" x14ac:dyDescent="0.2">
      <c r="A19" s="370" t="s">
        <v>39</v>
      </c>
      <c r="B19" s="371"/>
      <c r="C19" s="207">
        <f>C15</f>
        <v>2014</v>
      </c>
      <c r="D19" s="53">
        <f>D15</f>
        <v>2015</v>
      </c>
      <c r="E19" s="53">
        <f>E15</f>
        <v>2016</v>
      </c>
      <c r="F19" s="208">
        <f>F15</f>
        <v>2017</v>
      </c>
      <c r="G19" s="200"/>
    </row>
    <row r="20" spans="1:7" x14ac:dyDescent="0.2">
      <c r="A20" s="43"/>
      <c r="B20" s="54"/>
      <c r="C20" s="209"/>
      <c r="D20" s="29"/>
      <c r="E20" s="29"/>
      <c r="F20" s="184"/>
      <c r="G20" s="199"/>
    </row>
    <row r="21" spans="1:7" ht="13.5" thickBot="1" x14ac:dyDescent="0.25">
      <c r="A21" s="56"/>
      <c r="B21" s="57" t="s">
        <v>9</v>
      </c>
      <c r="C21" s="210">
        <f>SUM(C20:C20)</f>
        <v>0</v>
      </c>
      <c r="D21" s="58">
        <f>SUM(D20:D20)</f>
        <v>0</v>
      </c>
      <c r="E21" s="58">
        <f>SUM(E20:E20)</f>
        <v>0</v>
      </c>
      <c r="F21" s="69">
        <f>SUM(F20:F20)</f>
        <v>0</v>
      </c>
      <c r="G21" s="203"/>
    </row>
  </sheetData>
  <sheetProtection sheet="1" formatCells="0" formatColumns="0" formatRows="0" insertColumns="0" insertRows="0" insertHyperlinks="0" deleteColumns="0" deleteRows="0" sort="0" autoFilter="0" pivotTables="0"/>
  <mergeCells count="3">
    <mergeCell ref="A15:B15"/>
    <mergeCell ref="A19:B19"/>
    <mergeCell ref="C2:F2"/>
  </mergeCells>
  <phoneticPr fontId="0" type="noConversion"/>
  <pageMargins left="0.19685039370078741" right="0" top="0.59055118110236227"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windowProtection="1" zoomScaleNormal="100" workbookViewId="0">
      <selection activeCell="D12" sqref="D12"/>
    </sheetView>
  </sheetViews>
  <sheetFormatPr defaultRowHeight="12.75" x14ac:dyDescent="0.2"/>
  <cols>
    <col min="1" max="1" width="4.5703125" style="34" customWidth="1"/>
    <col min="2" max="2" width="34.140625" style="35" customWidth="1"/>
    <col min="3" max="3" width="11.7109375" style="36" bestFit="1" customWidth="1"/>
    <col min="4" max="6" width="10.7109375" style="36" bestFit="1" customWidth="1"/>
    <col min="7" max="7" width="45.7109375" style="15" customWidth="1"/>
    <col min="8" max="16384" width="9.140625" style="15"/>
  </cols>
  <sheetData>
    <row r="1" spans="1:8" s="11" customFormat="1" ht="18" customHeight="1" x14ac:dyDescent="0.25">
      <c r="A1" s="8" t="s">
        <v>40</v>
      </c>
      <c r="B1" s="9"/>
      <c r="C1" s="10"/>
      <c r="D1" s="10"/>
      <c r="E1" s="10"/>
      <c r="F1" s="10"/>
    </row>
    <row r="2" spans="1:8" ht="18" customHeight="1" thickBot="1" x14ac:dyDescent="0.25">
      <c r="A2" s="60"/>
    </row>
    <row r="3" spans="1:8" ht="17.25" customHeight="1" thickBot="1" x14ac:dyDescent="0.25">
      <c r="A3" s="13"/>
      <c r="B3" s="14"/>
      <c r="C3" s="365" t="s">
        <v>20</v>
      </c>
      <c r="D3" s="366"/>
      <c r="E3" s="366"/>
      <c r="F3" s="367"/>
    </row>
    <row r="4" spans="1:8" s="19" customFormat="1" ht="15.75" x14ac:dyDescent="0.25">
      <c r="A4" s="37" t="s">
        <v>21</v>
      </c>
      <c r="B4" s="17" t="s">
        <v>22</v>
      </c>
      <c r="C4" s="18">
        <v>2014</v>
      </c>
      <c r="D4" s="18">
        <f>C4+1</f>
        <v>2015</v>
      </c>
      <c r="E4" s="18">
        <f>D4+1</f>
        <v>2016</v>
      </c>
      <c r="F4" s="18">
        <f>E4+1</f>
        <v>2017</v>
      </c>
      <c r="G4" s="38" t="s">
        <v>23</v>
      </c>
    </row>
    <row r="5" spans="1:8" s="19" customFormat="1" ht="25.5" hidden="1" x14ac:dyDescent="0.25">
      <c r="A5" s="39">
        <v>1</v>
      </c>
      <c r="B5" s="26" t="s">
        <v>41</v>
      </c>
      <c r="C5" s="29"/>
      <c r="D5" s="29"/>
      <c r="E5" s="29"/>
      <c r="F5" s="29"/>
      <c r="G5" s="55"/>
    </row>
    <row r="6" spans="1:8" s="19" customFormat="1" ht="38.25" hidden="1" x14ac:dyDescent="0.25">
      <c r="A6" s="43">
        <f>+A5+1</f>
        <v>2</v>
      </c>
      <c r="B6" s="26" t="s">
        <v>42</v>
      </c>
      <c r="C6" s="29"/>
      <c r="D6" s="29"/>
      <c r="E6" s="29"/>
      <c r="F6" s="29"/>
      <c r="G6" s="55"/>
    </row>
    <row r="7" spans="1:8" s="19" customFormat="1" ht="25.5" hidden="1" x14ac:dyDescent="0.25">
      <c r="A7" s="43">
        <f>+A6+1</f>
        <v>3</v>
      </c>
      <c r="B7" s="26" t="s">
        <v>43</v>
      </c>
      <c r="C7" s="29"/>
      <c r="D7" s="29"/>
      <c r="E7" s="29"/>
      <c r="F7" s="29"/>
      <c r="G7" s="55"/>
    </row>
    <row r="8" spans="1:8" s="19" customFormat="1" ht="15.75" x14ac:dyDescent="0.25">
      <c r="A8" s="372"/>
      <c r="B8" s="373"/>
      <c r="C8" s="29"/>
      <c r="D8" s="29"/>
      <c r="E8" s="29"/>
      <c r="F8" s="29"/>
      <c r="G8" s="55"/>
    </row>
    <row r="9" spans="1:8" s="22" customFormat="1" ht="81" customHeight="1" x14ac:dyDescent="0.2">
      <c r="A9" s="23"/>
      <c r="B9" s="24"/>
      <c r="C9" s="25"/>
      <c r="D9" s="25"/>
      <c r="E9" s="25"/>
      <c r="F9" s="25"/>
      <c r="G9" s="41"/>
      <c r="H9" s="61"/>
    </row>
    <row r="10" spans="1:8" s="19" customFormat="1" ht="15.75" x14ac:dyDescent="0.25">
      <c r="A10" s="43"/>
      <c r="B10" s="14"/>
      <c r="C10" s="14"/>
      <c r="D10" s="29"/>
      <c r="E10" s="29"/>
      <c r="F10" s="29"/>
      <c r="G10" s="62"/>
    </row>
    <row r="11" spans="1:8" s="19" customFormat="1" ht="20.25" customHeight="1" x14ac:dyDescent="0.25">
      <c r="A11" s="372" t="s">
        <v>25</v>
      </c>
      <c r="B11" s="374"/>
      <c r="C11" s="29">
        <v>1323.7</v>
      </c>
      <c r="D11" s="29">
        <v>6493.4</v>
      </c>
      <c r="E11" s="29">
        <v>6507.5</v>
      </c>
      <c r="F11" s="29">
        <v>2219.6</v>
      </c>
      <c r="G11" s="40"/>
    </row>
    <row r="12" spans="1:8" s="19" customFormat="1" ht="114.75" customHeight="1" x14ac:dyDescent="0.2">
      <c r="A12" s="63"/>
      <c r="B12" s="216"/>
      <c r="C12" s="64"/>
      <c r="D12" s="64"/>
      <c r="E12" s="64"/>
      <c r="F12" s="64"/>
      <c r="G12" s="220"/>
    </row>
    <row r="13" spans="1:8" s="19" customFormat="1" ht="20.25" customHeight="1" x14ac:dyDescent="0.25">
      <c r="A13" s="63"/>
      <c r="B13" s="216"/>
      <c r="C13" s="64"/>
      <c r="D13" s="64"/>
      <c r="E13" s="64"/>
      <c r="F13" s="64"/>
      <c r="G13" s="65"/>
    </row>
    <row r="14" spans="1:8" s="19" customFormat="1" ht="16.5" thickBot="1" x14ac:dyDescent="0.3">
      <c r="A14" s="66"/>
      <c r="B14" s="67"/>
      <c r="C14" s="68"/>
      <c r="D14" s="68"/>
      <c r="E14" s="68"/>
      <c r="F14" s="68"/>
      <c r="G14" s="214"/>
    </row>
    <row r="15" spans="1:8" s="32" customFormat="1" ht="25.5" customHeight="1" thickBot="1" x14ac:dyDescent="0.3">
      <c r="A15" s="56"/>
      <c r="B15" s="57" t="s">
        <v>44</v>
      </c>
      <c r="C15" s="58">
        <f>SUM(C5:C14)</f>
        <v>1323.7</v>
      </c>
      <c r="D15" s="58">
        <f>SUM(D5:D14)</f>
        <v>6493.4</v>
      </c>
      <c r="E15" s="58">
        <f>SUM(E5:E14)</f>
        <v>6507.5</v>
      </c>
      <c r="F15" s="69">
        <f>SUM(F5:F14)</f>
        <v>2219.6</v>
      </c>
    </row>
    <row r="16" spans="1:8" s="32" customFormat="1" ht="25.5" customHeight="1" x14ac:dyDescent="0.25">
      <c r="A16" s="70"/>
      <c r="B16" s="71"/>
      <c r="C16" s="72"/>
      <c r="D16" s="72"/>
      <c r="E16" s="72"/>
      <c r="F16" s="72"/>
    </row>
    <row r="17" spans="1:12" ht="30" customHeight="1" thickBot="1" x14ac:dyDescent="0.25">
      <c r="A17" s="60" t="s">
        <v>40</v>
      </c>
      <c r="C17" s="33"/>
      <c r="D17" s="33"/>
      <c r="E17" s="33"/>
      <c r="F17" s="33"/>
      <c r="J17" s="34"/>
      <c r="K17" s="34"/>
      <c r="L17" s="34"/>
    </row>
    <row r="18" spans="1:12" s="19" customFormat="1" ht="15.75" x14ac:dyDescent="0.25">
      <c r="A18" s="37" t="s">
        <v>21</v>
      </c>
      <c r="B18" s="17" t="s">
        <v>22</v>
      </c>
      <c r="C18" s="18">
        <f>C4</f>
        <v>2014</v>
      </c>
      <c r="D18" s="18">
        <f>D4</f>
        <v>2015</v>
      </c>
      <c r="E18" s="18">
        <f>E4</f>
        <v>2016</v>
      </c>
      <c r="F18" s="18">
        <f>F4</f>
        <v>2017</v>
      </c>
      <c r="G18" s="38" t="s">
        <v>23</v>
      </c>
    </row>
    <row r="19" spans="1:12" s="19" customFormat="1" ht="30" customHeight="1" x14ac:dyDescent="0.25">
      <c r="A19" s="73"/>
      <c r="B19" s="28"/>
      <c r="C19" s="42"/>
      <c r="D19" s="20"/>
      <c r="E19" s="20"/>
      <c r="F19" s="20"/>
      <c r="G19" s="41"/>
    </row>
    <row r="20" spans="1:12" x14ac:dyDescent="0.2">
      <c r="A20" s="98"/>
      <c r="B20" s="94"/>
      <c r="C20" s="95"/>
      <c r="D20" s="96"/>
      <c r="E20" s="96"/>
      <c r="F20" s="97"/>
      <c r="G20" s="103"/>
    </row>
    <row r="21" spans="1:12" s="19" customFormat="1" ht="25.5" x14ac:dyDescent="0.25">
      <c r="A21" s="372" t="s">
        <v>25</v>
      </c>
      <c r="B21" s="374"/>
      <c r="C21" s="29">
        <v>-11464.1</v>
      </c>
      <c r="D21" s="29">
        <v>339.4</v>
      </c>
      <c r="E21" s="29">
        <v>362</v>
      </c>
      <c r="F21" s="29">
        <v>372.2</v>
      </c>
      <c r="G21" s="353" t="s">
        <v>195</v>
      </c>
    </row>
    <row r="22" spans="1:12" s="19" customFormat="1" ht="21" customHeight="1" x14ac:dyDescent="0.25">
      <c r="A22" s="222"/>
      <c r="B22" s="28"/>
      <c r="C22" s="28"/>
      <c r="D22" s="28"/>
      <c r="E22" s="28"/>
      <c r="F22" s="28"/>
      <c r="G22" s="40"/>
    </row>
    <row r="23" spans="1:12" s="19" customFormat="1" ht="15.75" x14ac:dyDescent="0.25">
      <c r="A23" s="223"/>
      <c r="B23" s="28"/>
      <c r="C23" s="221"/>
      <c r="D23" s="29"/>
      <c r="E23" s="29"/>
      <c r="F23" s="29"/>
      <c r="G23" s="41"/>
    </row>
    <row r="24" spans="1:12" s="19" customFormat="1" ht="15.75" x14ac:dyDescent="0.25">
      <c r="A24" s="43"/>
      <c r="B24" s="74"/>
      <c r="C24" s="21"/>
      <c r="D24" s="21"/>
      <c r="E24" s="21"/>
      <c r="F24" s="21"/>
      <c r="G24" s="75"/>
    </row>
    <row r="25" spans="1:12" s="19" customFormat="1" ht="15.75" x14ac:dyDescent="0.25">
      <c r="A25" s="215"/>
      <c r="B25" s="28"/>
      <c r="C25" s="154"/>
      <c r="D25" s="154"/>
      <c r="E25" s="154"/>
      <c r="F25" s="154"/>
      <c r="G25" s="75"/>
    </row>
    <row r="26" spans="1:12" s="19" customFormat="1" ht="16.5" thickBot="1" x14ac:dyDescent="0.3">
      <c r="A26" s="66"/>
      <c r="B26" s="76"/>
      <c r="C26" s="77"/>
      <c r="D26" s="77"/>
      <c r="E26" s="77"/>
      <c r="F26" s="77"/>
      <c r="G26" s="78"/>
    </row>
    <row r="27" spans="1:12" s="32" customFormat="1" ht="25.5" customHeight="1" thickBot="1" x14ac:dyDescent="0.3">
      <c r="A27" s="56"/>
      <c r="B27" s="57" t="s">
        <v>45</v>
      </c>
      <c r="C27" s="58">
        <f>SUM(C19:C26)</f>
        <v>-11464.1</v>
      </c>
      <c r="D27" s="58">
        <f>SUM(D19:D26)</f>
        <v>339.4</v>
      </c>
      <c r="E27" s="58">
        <f>SUM(E19:E26)</f>
        <v>362</v>
      </c>
      <c r="F27" s="58">
        <f>SUM(F19:F26)</f>
        <v>372.2</v>
      </c>
    </row>
    <row r="28" spans="1:12" x14ac:dyDescent="0.2">
      <c r="C28" s="33"/>
      <c r="D28" s="33"/>
      <c r="E28" s="33"/>
      <c r="F28" s="33"/>
    </row>
    <row r="29" spans="1:12" x14ac:dyDescent="0.2">
      <c r="C29" s="33"/>
      <c r="D29" s="33"/>
      <c r="E29" s="33"/>
      <c r="F29" s="33"/>
    </row>
    <row r="30" spans="1:12" x14ac:dyDescent="0.2">
      <c r="C30" s="33"/>
      <c r="D30" s="33"/>
      <c r="E30" s="33"/>
      <c r="F30" s="33"/>
    </row>
    <row r="31" spans="1:12" x14ac:dyDescent="0.2">
      <c r="C31" s="33"/>
      <c r="D31" s="33"/>
      <c r="E31" s="33"/>
      <c r="F31" s="33"/>
    </row>
    <row r="32" spans="1:12" x14ac:dyDescent="0.2">
      <c r="C32" s="33"/>
      <c r="D32" s="33"/>
      <c r="E32" s="33"/>
      <c r="F32" s="33"/>
    </row>
    <row r="33" spans="3:6" x14ac:dyDescent="0.2">
      <c r="C33" s="33"/>
      <c r="D33" s="33"/>
      <c r="E33" s="33"/>
      <c r="F33" s="33"/>
    </row>
  </sheetData>
  <sheetProtection sheet="1" formatCells="0" formatColumns="0" formatRows="0" insertColumns="0" insertRows="0" insertHyperlinks="0" deleteColumns="0" deleteRows="0" sort="0" autoFilter="0" pivotTables="0"/>
  <mergeCells count="4">
    <mergeCell ref="C3:F3"/>
    <mergeCell ref="A8:B8"/>
    <mergeCell ref="A11:B11"/>
    <mergeCell ref="A21:B21"/>
  </mergeCells>
  <phoneticPr fontId="0" type="noConversion"/>
  <pageMargins left="0.19685039370078741" right="0.19685039370078741" top="0.59055118110236227" bottom="0.59055118110236227" header="0" footer="0"/>
  <pageSetup paperSize="9" fitToHeight="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indowProtection="1" tabSelected="1" workbookViewId="0">
      <selection activeCell="C8" sqref="C8"/>
    </sheetView>
  </sheetViews>
  <sheetFormatPr defaultRowHeight="12.75" x14ac:dyDescent="0.2"/>
  <cols>
    <col min="1" max="1" width="40.42578125" style="27" customWidth="1"/>
    <col min="2" max="5" width="17" style="27" customWidth="1"/>
    <col min="6" max="16384" width="9.140625" style="27"/>
  </cols>
  <sheetData>
    <row r="1" spans="1:8" ht="23.25" x14ac:dyDescent="0.35">
      <c r="A1" s="377" t="s">
        <v>72</v>
      </c>
      <c r="B1" s="377"/>
      <c r="C1" s="377"/>
      <c r="D1" s="377"/>
      <c r="E1" s="377"/>
    </row>
    <row r="2" spans="1:8" s="79" customFormat="1" ht="18" x14ac:dyDescent="0.25">
      <c r="A2" s="79" t="s">
        <v>46</v>
      </c>
    </row>
    <row r="3" spans="1:8" ht="18.75" thickBot="1" x14ac:dyDescent="0.3">
      <c r="A3" s="79"/>
      <c r="B3" s="27">
        <v>0</v>
      </c>
      <c r="C3" s="109">
        <v>1.7</v>
      </c>
      <c r="D3" s="108">
        <f>1.7^2</f>
        <v>2.8899999999999997</v>
      </c>
      <c r="E3" s="107">
        <f>1.7^3</f>
        <v>4.9129999999999994</v>
      </c>
      <c r="F3" s="27" t="s">
        <v>47</v>
      </c>
    </row>
    <row r="4" spans="1:8" s="83" customFormat="1" ht="30" customHeight="1" x14ac:dyDescent="0.25">
      <c r="A4" s="80" t="s">
        <v>48</v>
      </c>
      <c r="B4" s="81">
        <v>2014</v>
      </c>
      <c r="C4" s="81">
        <f>B4+1</f>
        <v>2015</v>
      </c>
      <c r="D4" s="81">
        <f>C4+1</f>
        <v>2016</v>
      </c>
      <c r="E4" s="82">
        <f>D4+1</f>
        <v>2017</v>
      </c>
    </row>
    <row r="5" spans="1:8" s="83" customFormat="1" ht="39.75" customHeight="1" x14ac:dyDescent="0.25">
      <c r="A5" s="84" t="s">
        <v>132</v>
      </c>
      <c r="B5" s="85">
        <f>Rammereduktioner!C87</f>
        <v>28697.85</v>
      </c>
      <c r="C5" s="85">
        <f>Rammereduktioner!D87</f>
        <v>81942.05</v>
      </c>
      <c r="D5" s="85">
        <f>Rammereduktioner!E87</f>
        <v>70231.350000000006</v>
      </c>
      <c r="E5" s="85">
        <f>Rammereduktioner!F87</f>
        <v>72412.350000000006</v>
      </c>
    </row>
    <row r="6" spans="1:8" s="83" customFormat="1" ht="43.5" customHeight="1" x14ac:dyDescent="0.25">
      <c r="A6" s="86" t="s">
        <v>115</v>
      </c>
      <c r="B6" s="87">
        <f>B5*B3</f>
        <v>0</v>
      </c>
      <c r="C6" s="87">
        <f>SUM(C5*C3)/100</f>
        <v>1393.0148500000003</v>
      </c>
      <c r="D6" s="87">
        <f>SUM(D5*D3)/100</f>
        <v>2029.686015</v>
      </c>
      <c r="E6" s="87">
        <f>SUM(E5*E3)/100</f>
        <v>3557.6187555000001</v>
      </c>
    </row>
    <row r="7" spans="1:8" s="83" customFormat="1" ht="36.75" customHeight="1" x14ac:dyDescent="0.25">
      <c r="A7" s="84" t="s">
        <v>49</v>
      </c>
      <c r="B7" s="85">
        <f>'Anlæg-ænd'!C12</f>
        <v>8250</v>
      </c>
      <c r="C7" s="85">
        <f>'Anlæg-ænd'!D12</f>
        <v>4000</v>
      </c>
      <c r="D7" s="85">
        <f>'Anlæg-ænd'!E12</f>
        <v>0</v>
      </c>
      <c r="E7" s="85">
        <f>'Anlæg-ænd'!F12</f>
        <v>0</v>
      </c>
    </row>
    <row r="8" spans="1:8" s="83" customFormat="1" ht="37.5" customHeight="1" x14ac:dyDescent="0.25">
      <c r="A8" s="86" t="s">
        <v>50</v>
      </c>
      <c r="B8" s="87">
        <f>SUM(+B7)</f>
        <v>8250</v>
      </c>
      <c r="C8" s="87">
        <f>C7*(1+C3/100)</f>
        <v>4067.9999999999995</v>
      </c>
      <c r="D8" s="87">
        <f>D7*(1+D3/100)</f>
        <v>0</v>
      </c>
      <c r="E8" s="87">
        <f>E7*(1+E3/100)</f>
        <v>0</v>
      </c>
    </row>
    <row r="9" spans="1:8" s="83" customFormat="1" ht="37.5" customHeight="1" x14ac:dyDescent="0.25">
      <c r="A9" s="84" t="s">
        <v>39</v>
      </c>
      <c r="B9" s="85">
        <f>'Anlæg-ænd'!C21</f>
        <v>0</v>
      </c>
      <c r="C9" s="85">
        <f>'Anlæg-ænd'!D21</f>
        <v>0</v>
      </c>
      <c r="D9" s="85">
        <f>'Anlæg-ænd'!E21</f>
        <v>0</v>
      </c>
      <c r="E9" s="85">
        <f>'Anlæg-ænd'!F21</f>
        <v>0</v>
      </c>
    </row>
    <row r="10" spans="1:8" s="83" customFormat="1" ht="37.5" customHeight="1" x14ac:dyDescent="0.25">
      <c r="A10" s="86" t="s">
        <v>51</v>
      </c>
      <c r="B10" s="87">
        <f>B9</f>
        <v>0</v>
      </c>
      <c r="C10" s="87">
        <f>C9*(1+C3/100)</f>
        <v>0</v>
      </c>
      <c r="D10" s="87">
        <f>D9*(1+D3/100)</f>
        <v>0</v>
      </c>
      <c r="E10" s="87">
        <f>E9*(1+E3/100)</f>
        <v>0</v>
      </c>
    </row>
    <row r="11" spans="1:8" s="83" customFormat="1" ht="38.25" customHeight="1" x14ac:dyDescent="0.25">
      <c r="A11" s="84" t="s">
        <v>52</v>
      </c>
      <c r="B11" s="87">
        <f>'Anlæg-ænd'!C17</f>
        <v>0</v>
      </c>
      <c r="C11" s="87">
        <f>'Anlæg-ænd'!D17</f>
        <v>0</v>
      </c>
      <c r="D11" s="87">
        <f>'Anlæg-ænd'!E17</f>
        <v>0</v>
      </c>
      <c r="E11" s="87">
        <f>'Anlæg-ænd'!F17</f>
        <v>0</v>
      </c>
    </row>
    <row r="12" spans="1:8" s="83" customFormat="1" ht="38.25" customHeight="1" x14ac:dyDescent="0.25">
      <c r="A12" s="86" t="s">
        <v>53</v>
      </c>
      <c r="B12" s="87">
        <f>B11</f>
        <v>0</v>
      </c>
      <c r="C12" s="87">
        <f>C11*(1+C3/100)</f>
        <v>0</v>
      </c>
      <c r="D12" s="87">
        <f>D11*(1+D3/100)</f>
        <v>0</v>
      </c>
      <c r="E12" s="87">
        <f>E11*(1+E3/100)</f>
        <v>0</v>
      </c>
    </row>
    <row r="13" spans="1:8" s="83" customFormat="1" ht="30" customHeight="1" x14ac:dyDescent="0.25">
      <c r="A13" s="84" t="s">
        <v>54</v>
      </c>
      <c r="B13" s="85">
        <f>Finansiering!C27</f>
        <v>-11464.1</v>
      </c>
      <c r="C13" s="85">
        <f>Finansiering!D27</f>
        <v>339.4</v>
      </c>
      <c r="D13" s="85">
        <f>Finansiering!E27</f>
        <v>362</v>
      </c>
      <c r="E13" s="85">
        <f>Finansiering!F27</f>
        <v>372.2</v>
      </c>
    </row>
    <row r="14" spans="1:8" s="83" customFormat="1" ht="30" customHeight="1" x14ac:dyDescent="0.25">
      <c r="A14" s="86" t="s">
        <v>55</v>
      </c>
      <c r="B14" s="87">
        <f>SUM(B13:B13)</f>
        <v>-11464.1</v>
      </c>
      <c r="C14" s="87">
        <f>SUM(C13:C13)</f>
        <v>339.4</v>
      </c>
      <c r="D14" s="87">
        <f>SUM(D13:D13)</f>
        <v>362</v>
      </c>
      <c r="E14" s="87">
        <f>SUM(E13:E13)</f>
        <v>372.2</v>
      </c>
    </row>
    <row r="15" spans="1:8" s="83" customFormat="1" ht="30" customHeight="1" x14ac:dyDescent="0.25">
      <c r="A15" s="86" t="s">
        <v>56</v>
      </c>
      <c r="B15" s="87">
        <f>Finansiering!C15</f>
        <v>1323.7</v>
      </c>
      <c r="C15" s="87">
        <f>Finansiering!D15</f>
        <v>6493.4</v>
      </c>
      <c r="D15" s="87">
        <f>Finansiering!E15</f>
        <v>6507.5</v>
      </c>
      <c r="E15" s="87">
        <f>Finansiering!F15</f>
        <v>2219.6</v>
      </c>
    </row>
    <row r="16" spans="1:8" ht="31.5" customHeight="1" x14ac:dyDescent="0.25">
      <c r="A16" s="88" t="s">
        <v>57</v>
      </c>
      <c r="B16" s="89">
        <f>+B5+B6+B8+B10+B12+B14+B15</f>
        <v>26807.45</v>
      </c>
      <c r="C16" s="89">
        <f t="shared" ref="C16:E16" si="0">+C5+C6+C8+C10+C12+C14+C15</f>
        <v>94235.864849999998</v>
      </c>
      <c r="D16" s="89">
        <f t="shared" si="0"/>
        <v>79130.536015000005</v>
      </c>
      <c r="E16" s="89">
        <f t="shared" si="0"/>
        <v>78561.768755500016</v>
      </c>
      <c r="F16" s="375"/>
      <c r="G16" s="376"/>
      <c r="H16" s="376"/>
    </row>
    <row r="19" spans="2:5" x14ac:dyDescent="0.2">
      <c r="C19" s="104"/>
    </row>
    <row r="20" spans="2:5" x14ac:dyDescent="0.2">
      <c r="C20" s="104"/>
      <c r="D20" s="104"/>
      <c r="E20" s="104"/>
    </row>
    <row r="21" spans="2:5" x14ac:dyDescent="0.2">
      <c r="C21" s="104"/>
      <c r="D21" s="104"/>
      <c r="E21" s="104"/>
    </row>
    <row r="22" spans="2:5" x14ac:dyDescent="0.2">
      <c r="C22" s="104"/>
      <c r="D22" s="104"/>
      <c r="E22" s="104"/>
    </row>
    <row r="23" spans="2:5" x14ac:dyDescent="0.2">
      <c r="C23" s="104"/>
      <c r="D23" s="104"/>
      <c r="E23" s="104"/>
    </row>
    <row r="24" spans="2:5" x14ac:dyDescent="0.2">
      <c r="C24" s="104"/>
      <c r="D24" s="104"/>
      <c r="E24" s="104"/>
    </row>
    <row r="25" spans="2:5" x14ac:dyDescent="0.2">
      <c r="B25" s="105"/>
      <c r="C25" s="106"/>
      <c r="D25" s="106"/>
      <c r="E25" s="106"/>
    </row>
  </sheetData>
  <sheetProtection sheet="1" formatCells="0" formatColumns="0" formatRows="0" insertColumns="0" insertRows="0" insertHyperlinks="0" deleteColumns="0" deleteRows="0" sort="0" autoFilter="0" pivotTables="0"/>
  <mergeCells count="2">
    <mergeCell ref="F16:H16"/>
    <mergeCell ref="A1:E1"/>
  </mergeCells>
  <phoneticPr fontId="0" type="noConversion"/>
  <pageMargins left="0.78740157480314965" right="0.78740157480314965" top="0.39370078740157483" bottom="0.39370078740157483"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5</vt:i4>
      </vt:variant>
    </vt:vector>
  </HeadingPairs>
  <TitlesOfParts>
    <vt:vector size="10" baseType="lpstr">
      <vt:lpstr>resultatopg</vt:lpstr>
      <vt:lpstr>Rammereduktioner</vt:lpstr>
      <vt:lpstr>Anlæg-ænd</vt:lpstr>
      <vt:lpstr>Finansiering</vt:lpstr>
      <vt:lpstr>Total</vt:lpstr>
      <vt:lpstr>Finansiering!Udskriftsområde</vt:lpstr>
      <vt:lpstr>Rammereduktioner!Udskriftsområde</vt:lpstr>
      <vt:lpstr>Total!Udskriftsområde</vt:lpstr>
      <vt:lpstr>'Anlæg-ænd'!Udskriftstitler</vt:lpstr>
      <vt:lpstr>Rammereduktioner!Udskriftstitler</vt:lpstr>
    </vt:vector>
  </TitlesOfParts>
  <Company>Randers Kommune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apkp006</dc:creator>
  <cp:lastModifiedBy>moje - Handelsskolen Silkeborg</cp:lastModifiedBy>
  <cp:lastPrinted>2013-09-29T16:50:56Z</cp:lastPrinted>
  <dcterms:created xsi:type="dcterms:W3CDTF">2011-08-03T11:08:39Z</dcterms:created>
  <dcterms:modified xsi:type="dcterms:W3CDTF">2013-10-28T10:34:19Z</dcterms:modified>
</cp:coreProperties>
</file>